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d.docs.live.net/cd7a71bd599a831b/Documentos/Projetos/SESA/NOVO/DEFINITIVO/Revisão/ENTREGA/ARQUIVOS EM EXCEL/"/>
    </mc:Choice>
  </mc:AlternateContent>
  <xr:revisionPtr revIDLastSave="239" documentId="13_ncr:1_{937E1A37-30EE-4FA3-A58D-6DD1D7648039}" xr6:coauthVersionLast="46" xr6:coauthVersionMax="46" xr10:uidLastSave="{D449423C-CC4C-4AFD-87D9-398E0E2B696A}"/>
  <bookViews>
    <workbookView xWindow="20370" yWindow="-3105" windowWidth="29040" windowHeight="15840" tabRatio="942" xr2:uid="{00000000-000D-0000-FFFF-FFFF00000000}"/>
  </bookViews>
  <sheets>
    <sheet name="COMP CUSTO HORÁRIO" sheetId="9" r:id="rId1"/>
    <sheet name="DIM EQUIPE" sheetId="15" r:id="rId2"/>
    <sheet name="MEM SERVIÇO" sheetId="12" r:id="rId3"/>
    <sheet name="QUANT PROF E REC" sheetId="11" r:id="rId4"/>
    <sheet name="COMP DESPESAS GERAIS" sheetId="16" r:id="rId5"/>
    <sheet name="COMP CUSTO MATERIAIS" sheetId="17" r:id="rId6"/>
    <sheet name="COMP BDI" sheetId="18" r:id="rId7"/>
  </sheets>
  <definedNames>
    <definedName name="_xlnm.Print_Area" localSheetId="6">'COMP BDI'!$A$1:$G$55</definedName>
    <definedName name="_xlnm.Print_Area" localSheetId="0">'COMP CUSTO HORÁRIO'!$A$1:$G$58</definedName>
    <definedName name="_xlnm.Print_Area" localSheetId="5">'COMP CUSTO MATERIAIS'!$A$1:$H$67</definedName>
    <definedName name="_xlnm.Print_Area" localSheetId="1">'DIM EQUIPE'!$A$1:$K$18</definedName>
    <definedName name="_xlnm.Print_Area" localSheetId="2">'MEM SERVIÇO'!$A$1:$H$14</definedName>
    <definedName name="_xlnm.Print_Area" localSheetId="3">'QUANT PROF E REC'!$A$1:$G$43</definedName>
    <definedName name="Print_Area" localSheetId="6">'COMP BDI'!$A$2:$G$55</definedName>
    <definedName name="Print_Area" localSheetId="0">'COMP CUSTO HORÁRIO'!$A$4:$G$57</definedName>
    <definedName name="Print_Area" localSheetId="5">'COMP CUSTO MATERIAIS'!$A$3:$H$66</definedName>
    <definedName name="Print_Area" localSheetId="4">'COMP DESPESAS GERAIS'!$A$4:$I$26</definedName>
    <definedName name="Print_Area" localSheetId="1">'DIM EQUIPE'!$A$2:$K$19</definedName>
    <definedName name="Print_Area" localSheetId="2">'MEM SERVIÇO'!$A$3:$H$13</definedName>
    <definedName name="Print_Area" localSheetId="3">'QUANT PROF E REC'!$A$4:$G$42</definedName>
    <definedName name="Print_Titles" localSheetId="0">'COMP CUSTO HORÁRIO'!$4:$4</definedName>
    <definedName name="Print_Titles" localSheetId="5">'COMP CUSTO MATERIAIS'!#REF!</definedName>
    <definedName name="Print_Titles" localSheetId="1">'DIM EQUIPE'!$2:$4</definedName>
    <definedName name="Print_Titles" localSheetId="2">'MEM SERVIÇO'!$A:$C,'MEM SERVIÇO'!$3:$5</definedName>
    <definedName name="Print_Titles" localSheetId="3">'QUANT PROF E REC'!$4:$4</definedName>
    <definedName name="_xlnm.Print_Titles" localSheetId="0">'COMP CUSTO HORÁRIO'!$2:$4</definedName>
    <definedName name="_xlnm.Print_Titles" localSheetId="3">'QUANT PROF E REC'!$2:$4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17" l="1"/>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28" i="17"/>
  <c r="H27" i="17"/>
  <c r="H26" i="17"/>
  <c r="H25" i="17"/>
  <c r="H24" i="17"/>
  <c r="H23" i="17"/>
  <c r="H22" i="17"/>
  <c r="H21" i="17"/>
  <c r="H20" i="17"/>
  <c r="H19" i="17"/>
  <c r="H18" i="17"/>
  <c r="H17" i="17"/>
  <c r="H16" i="17"/>
  <c r="H15" i="17"/>
  <c r="H14" i="17"/>
  <c r="H13" i="17"/>
  <c r="H12" i="17"/>
  <c r="H11" i="17"/>
  <c r="H10" i="17"/>
  <c r="H9" i="17"/>
  <c r="H8" i="17"/>
  <c r="H7" i="17"/>
  <c r="H6" i="17"/>
  <c r="H5" i="17"/>
  <c r="H23" i="16"/>
  <c r="H22" i="16"/>
  <c r="H21" i="16"/>
  <c r="H20" i="16"/>
  <c r="H19" i="16"/>
  <c r="H18" i="16"/>
  <c r="H17" i="16"/>
  <c r="H16" i="16"/>
  <c r="H15" i="16"/>
  <c r="H14" i="16"/>
  <c r="H13" i="16"/>
  <c r="H12" i="16"/>
  <c r="H11" i="16"/>
  <c r="H10" i="16"/>
  <c r="H9" i="16"/>
  <c r="H8" i="16"/>
  <c r="G7" i="16"/>
  <c r="F7" i="16"/>
  <c r="H6" i="16"/>
  <c r="H5" i="16"/>
  <c r="H7" i="16" l="1"/>
  <c r="H29" i="17"/>
  <c r="H66" i="17"/>
  <c r="H26" i="16"/>
  <c r="G34" i="9"/>
  <c r="G21" i="9"/>
  <c r="G7" i="9"/>
  <c r="H13" i="12" l="1"/>
  <c r="F11" i="15" l="1"/>
  <c r="G11" i="15" s="1"/>
  <c r="F10" i="12"/>
  <c r="G10" i="12" s="1"/>
  <c r="H10" i="12" s="1"/>
  <c r="F9" i="15" s="1"/>
  <c r="G9" i="15" s="1"/>
  <c r="G9" i="12"/>
  <c r="H9" i="12" s="1"/>
  <c r="F8" i="15" s="1"/>
  <c r="G8" i="15" s="1"/>
  <c r="G8" i="12"/>
  <c r="H8" i="12" s="1"/>
  <c r="F7" i="15" s="1"/>
  <c r="G7" i="15" s="1"/>
  <c r="G7" i="12"/>
  <c r="H7" i="12" s="1"/>
  <c r="F6" i="15" s="1"/>
  <c r="G6" i="15" s="1"/>
  <c r="G8" i="9" l="1"/>
  <c r="G22" i="9"/>
  <c r="F48" i="9" s="1"/>
  <c r="G35" i="9"/>
  <c r="F49" i="9" s="1"/>
  <c r="F47" i="9" l="1"/>
  <c r="G14" i="11"/>
  <c r="G15" i="11"/>
  <c r="G16" i="11"/>
  <c r="G17" i="11"/>
  <c r="G22" i="11"/>
  <c r="G23" i="11"/>
  <c r="G24" i="11"/>
  <c r="G25" i="11"/>
  <c r="G30" i="11"/>
  <c r="G31" i="11"/>
  <c r="G32" i="11"/>
  <c r="G33" i="11"/>
  <c r="G39" i="11"/>
  <c r="G9" i="11"/>
  <c r="G7" i="11"/>
  <c r="G8" i="11"/>
  <c r="G6" i="11"/>
  <c r="H7" i="15" l="1"/>
  <c r="K7" i="15" l="1"/>
  <c r="J7" i="15"/>
  <c r="I7" i="15"/>
  <c r="H8" i="15"/>
  <c r="H9" i="15"/>
  <c r="H6" i="15"/>
  <c r="K9" i="15" l="1"/>
  <c r="J9" i="15"/>
  <c r="I9" i="15"/>
  <c r="I8" i="15"/>
  <c r="K8" i="15"/>
  <c r="J8" i="15"/>
  <c r="K6" i="15"/>
  <c r="J6" i="15"/>
  <c r="I6" i="15"/>
  <c r="K13" i="15" l="1"/>
  <c r="K15" i="15" s="1"/>
  <c r="I13" i="15"/>
  <c r="H13" i="15"/>
  <c r="J13" i="15"/>
  <c r="H15" i="15" l="1"/>
  <c r="E47" i="9"/>
  <c r="G47" i="9" s="1"/>
  <c r="I15" i="15"/>
  <c r="E48" i="9"/>
  <c r="G48" i="9" s="1"/>
  <c r="J15" i="15"/>
  <c r="E49" i="9"/>
  <c r="G49" i="9" s="1"/>
  <c r="G50" i="9" l="1"/>
  <c r="F54" i="9" s="1"/>
  <c r="F56" i="9" s="1"/>
  <c r="E23" i="9" l="1"/>
  <c r="G23" i="9" s="1"/>
  <c r="G26" i="9" s="1"/>
  <c r="G30" i="9" s="1"/>
  <c r="E9" i="9"/>
  <c r="G9" i="9" s="1"/>
  <c r="G12" i="9" s="1"/>
  <c r="G16" i="9" s="1"/>
  <c r="E36" i="9"/>
  <c r="G36" i="9" s="1"/>
  <c r="G39" i="9" s="1"/>
  <c r="G43" i="9" s="1"/>
</calcChain>
</file>

<file path=xl/sharedStrings.xml><?xml version="1.0" encoding="utf-8"?>
<sst xmlns="http://schemas.openxmlformats.org/spreadsheetml/2006/main" count="663" uniqueCount="364">
  <si>
    <t>1.1</t>
  </si>
  <si>
    <t>1.2</t>
  </si>
  <si>
    <t>1.3</t>
  </si>
  <si>
    <t>1.4</t>
  </si>
  <si>
    <t>TOTAL</t>
  </si>
  <si>
    <t>2.1</t>
  </si>
  <si>
    <t>IOPES</t>
  </si>
  <si>
    <t>DESPESAS GERAIS</t>
  </si>
  <si>
    <t>-</t>
  </si>
  <si>
    <t>COMPOSIÇÃO</t>
  </si>
  <si>
    <t xml:space="preserve">DISCRIMINAÇÃO </t>
  </si>
  <si>
    <t>UNID.</t>
  </si>
  <si>
    <t>VALOR UNITÁRIO</t>
  </si>
  <si>
    <t xml:space="preserve">VALOR TOTAL </t>
  </si>
  <si>
    <t xml:space="preserve">TOTAL </t>
  </si>
  <si>
    <t>ITEM</t>
  </si>
  <si>
    <t xml:space="preserve">CÓDIGO </t>
  </si>
  <si>
    <t xml:space="preserve">FONTE </t>
  </si>
  <si>
    <t>Locação de veículo tipo Gol 1.000 a gasolina ou equivalente, com até 1 (um) ano de uso, em bom estado de conservação com seguro total, manutenção, combustível, eventuais taxas e emolumentos, bem como eventual substituição do veículo (se necessário), sem motorista, utilização até 2.000 (dois mil) km/mês</t>
  </si>
  <si>
    <t>Encargos Sociais</t>
  </si>
  <si>
    <t>Rateio das despesas gerais</t>
  </si>
  <si>
    <t>Despesas com Alimentação</t>
  </si>
  <si>
    <t>REF./
PERCENTUAL</t>
  </si>
  <si>
    <t>Custo Total Mensal</t>
  </si>
  <si>
    <t>Custo Horário</t>
  </si>
  <si>
    <t>Engenheiro Pleno</t>
  </si>
  <si>
    <t>EQUIPE TÉCNICA</t>
  </si>
  <si>
    <t>QTD MENSAL
[HORAS]</t>
  </si>
  <si>
    <t>VALOR TOTAL MENSAL - SEM ENCARGOS</t>
  </si>
  <si>
    <t>TOTAL MENSAL</t>
  </si>
  <si>
    <t>EQUIPE TÉCNICA PRINCIPAL (SEM ENCARGOS)</t>
  </si>
  <si>
    <t>Técnico de Nível Médio (Edificações/Elétrotécnica/Seg. Trabalho)</t>
  </si>
  <si>
    <t>GERENCIAMENTO DE OBRAS/SERVIÇOS, SEM EMISSÃO DE PARECER</t>
  </si>
  <si>
    <t>Custo Total</t>
  </si>
  <si>
    <t>GERENCIAMENTO DE OBRAS/SERVIÇOS, COM EMISSÃO DE PARECER E SEM MEDIÇÃO</t>
  </si>
  <si>
    <t xml:space="preserve">GERENCIAMENTO DE OBRAS/SERVIÇOS, COM EMISSÃO DE PARECER, MEDIÇÃO E RELATÓRIO FOTOGRÁFICO </t>
  </si>
  <si>
    <t>Técnico de Nível Médio</t>
  </si>
  <si>
    <t>ANÁLISE E PARECER PARA EFETUAR ADITIVO DE PREÇO NA PLANILHA CONTRATADA DA OBRA, FUNÇÃO DE ACRÉSCIMO DE SERVIÇO E/OU ALTERAÇÃO DE PROJETO E/OU PREÇO UNITÁRIO, POR OBRA, E POR NÚMERO DE ADITIVO A REALIZAR EM CADA OBRA</t>
  </si>
  <si>
    <t>ESPECIFICAÇÃO DO SERVIÇO</t>
  </si>
  <si>
    <t>UN</t>
  </si>
  <si>
    <t>QUANT.</t>
  </si>
  <si>
    <t>Nº de meses do contrato (anual)</t>
  </si>
  <si>
    <t>Nº Atividades por obra/mês</t>
  </si>
  <si>
    <t>Total Estimado do Serviço/ano</t>
  </si>
  <si>
    <t xml:space="preserve">Total </t>
  </si>
  <si>
    <t>UND</t>
  </si>
  <si>
    <t>HORA</t>
  </si>
  <si>
    <t>COORDENADOR</t>
  </si>
  <si>
    <t>ENGENHEIRO PLENO</t>
  </si>
  <si>
    <t>H</t>
  </si>
  <si>
    <t>HORA TÉCNICA</t>
  </si>
  <si>
    <t>ASSESSORIA TÉCNICA</t>
  </si>
  <si>
    <t>QUANTIDADE MENSAL</t>
  </si>
  <si>
    <t>TÉCNICO</t>
  </si>
  <si>
    <t>VEÍCULO</t>
  </si>
  <si>
    <t>HORAS</t>
  </si>
  <si>
    <t>NÚMERO</t>
  </si>
  <si>
    <t>Engenheiro Sênior</t>
  </si>
  <si>
    <t>DESPESAS GERAIS/ EQUIPE TÉCNICA PRINCIPAL</t>
  </si>
  <si>
    <t>REMUNERAÇÃO BÁSICA - SEM ENCARGOS [R$/HORA]</t>
  </si>
  <si>
    <t xml:space="preserve">GERENCIAMENTO/ACOMPANHAMENTO DAS  OBRAS  DE MANUTENÇÃO, REFORMA E CONSTRUÇÃO  </t>
  </si>
  <si>
    <t>Locação de veículo tipo Gol 1.000 gasolina - preço LABOR - Seguro total, manutenção, combustível, eventuais taxas e emolumentos, bem como eventual substituição do veículo (se necessário), sem motorista, utilização até 2.000 (dois mil) km/mês</t>
  </si>
  <si>
    <t>UNIDADES DE SAÚDE</t>
  </si>
  <si>
    <t>TOTAL  GERAL</t>
  </si>
  <si>
    <t>QUANT TOTAL</t>
  </si>
  <si>
    <t>ASSESSORIA TÉCNICA DE ENGENHARIA E/OU ARQUITETURA, PARA ESTUDOS TÉCNICOS EM GERAL</t>
  </si>
  <si>
    <t xml:space="preserve">GERENCIAMENTO/ACOMPANHAMENTO DAS  OBRAS  DE CONSTRUÇÃO  </t>
  </si>
  <si>
    <t>*As quantidades necessárias de cada profissional foi estimada pela fiscalização da SESA</t>
  </si>
  <si>
    <t>REF./
PERCENTUAL HORA</t>
  </si>
  <si>
    <t>REF./
PERCENTUAL MÊS(168H)</t>
  </si>
  <si>
    <t>Engenheiro Coordenador - Senior</t>
  </si>
  <si>
    <t>COORDENADOR - ENGENHEIRO SENIOR</t>
  </si>
  <si>
    <t>Remuneração Básica mensal</t>
  </si>
  <si>
    <t>Nº de Obras de Reforma, Manutenção Construção Simultâneas</t>
  </si>
  <si>
    <t>Assessoria Técnica: Consideradas 4 horas diárias de dedicação do coordenador geral do contrato para gestão da equipe de elaboração de projetos. Consideradas ainda ao longo do período do contrato, o equivalente a 4 horas diárias para apontamento de serviços técnicos especializados não considerados no Item 01 - GERENCIAMENTO/ACOMPANHAMENTO DAS  OBRAS  DE MANUTENÇÃO, REFORMA E CONSTRUÇÃO da planilha orçamentária, tais como: participação em reuniões, consultorias especializadas, elaboração de documentações específicas, entre outros.</t>
  </si>
  <si>
    <t>Notas:
- Foi considerado que os engenheiros civis, fiscais responsáveis pelo acompanhamento direto das obra efetuarão 8 vistorias mensais de acompanhamento das obras, sem emissão de relatório, as quais, quando somadas aos demais serviços prestados pelos profissionais e multiplicadas pelos coeficientes das composições dos serviços corresponderão a 03 profissionais com dedicação integral ao contrato (168h mensais). O excedente corresponde a vistorias sem emissão de parecer, de profissionais de outras especialidades (engenheiro eletricista e/ou mecânico, por exemplo) que também deverão efetuar vistorias de acompanhamento, conforme a etapa executiva da obra.
- O resultado da multiplicação dos coeficientes dos serviços pelo quantitativo estimado corresponderá a 0,5 (4 horas diárias de dedicação) Coordenador Geral, ou seja, os serviços prestados por esse profissional e que estão diretamente relacioandos aos itens 1.1 a 1.4 da planilha não poderão ser apontados em medição. Demais documentos elaborados pelo profissional como relatórios específicos deverão ser apontados no item 2.1.
- O resultado da multiplicação dos coeficientes dos serviços pelo quantitativo estimado corresponderá a 6 técnicos, sendo 1 técnico para apoio de cada engenherio pleno e 2 técnicos adicionais para apoio à elaboração dos processos de medição e aditivo das obras.
- O resultado da multiplicação dos coeficientes dos serviços pelo quantitativo estimado corresponderá a 4 veículos, sendo 1 para apoio a cada engenherio pleno.</t>
  </si>
  <si>
    <r>
      <rPr>
        <u/>
        <sz val="11"/>
        <color theme="1"/>
        <rFont val="Calibri"/>
        <family val="2"/>
        <scheme val="minor"/>
      </rPr>
      <t>Média de horas úteis por mês</t>
    </r>
    <r>
      <rPr>
        <sz val="11"/>
        <color theme="1"/>
        <rFont val="Calibri"/>
        <family val="2"/>
        <scheme val="minor"/>
      </rPr>
      <t xml:space="preserve">
Considerados 21,00 dias úteis por mês. Para obtenção das horas úteis por mês efetuou-se o seguinte cálculo: 21*8 = 168 horas úteis por mês.</t>
    </r>
  </si>
  <si>
    <t>Obs.: Para fins de medição dos serviços de assessoria realizados, deverão ser apontadas as horas dos dias efetivamente trabalhados, uma vez que a base de cálculo do custo horário foi a média de horas úteis mensais.</t>
  </si>
  <si>
    <t>GERENCIAMENTO DE OBRA/SERVIÇOS, SEM EMISSÃO DE PARECER</t>
  </si>
  <si>
    <t>SESA1220</t>
  </si>
  <si>
    <t>SESA1221</t>
  </si>
  <si>
    <t>SESA1222</t>
  </si>
  <si>
    <t>SESA1223</t>
  </si>
  <si>
    <t>SESA1224</t>
  </si>
  <si>
    <t>SESA508</t>
  </si>
  <si>
    <t>SESA509</t>
  </si>
  <si>
    <t>SESA510</t>
  </si>
  <si>
    <t>ASSESSORIA TÉCNICA DE ENGENHARIA E/OU ARQUITETURA, PARA ESTUDOS E SERVIÇOS TÉCNICOS EM GERAL</t>
  </si>
  <si>
    <t>CLASSIFICAÇÃO</t>
  </si>
  <si>
    <t>CÓDIGO</t>
  </si>
  <si>
    <t>FONTE DE REFERÊNCIA</t>
  </si>
  <si>
    <t>Un.</t>
  </si>
  <si>
    <t>Qt.</t>
  </si>
  <si>
    <t>P. Unitário</t>
  </si>
  <si>
    <t>P. Total</t>
  </si>
  <si>
    <t>Observações</t>
  </si>
  <si>
    <t>MÃO DE OBRA INDIRETA</t>
  </si>
  <si>
    <t>SINAPI</t>
  </si>
  <si>
    <t>AUXILIAR DE SERVIÇOS GERAIS COM ENCARGOS COMPLEMENTARES (valor onerado)</t>
  </si>
  <si>
    <t xml:space="preserve">2 faxinas por semana = 8 faxinas por mês = 64h / mês </t>
  </si>
  <si>
    <t>AUXILIAR DE ESCRITORIO COM ENCARGOS COMPLEMENTARES  (valor onerado)</t>
  </si>
  <si>
    <t>mês</t>
  </si>
  <si>
    <t>1 auxiliar de escritório</t>
  </si>
  <si>
    <t>SINAENCO</t>
  </si>
  <si>
    <t>Ticket Alimentação/ Refeição (Auxiliar de serviços gerais, auxiliar de escritório</t>
  </si>
  <si>
    <t>Conforme SINAENCO, o valor diário para ticket refeição é de R$ 27,30, considerando 21 dias para mensalistas e 8 dias para faxineira = 29 dias / 21 dias = 1,38 mês/mês</t>
  </si>
  <si>
    <t>IMÓVEL</t>
  </si>
  <si>
    <t>Cotação</t>
  </si>
  <si>
    <t>Locação de sala comercial</t>
  </si>
  <si>
    <t>m²</t>
  </si>
  <si>
    <t>Previsto uma sala de 60m2 para acomodar a equipe (mês)</t>
  </si>
  <si>
    <t>Condomínio/IPTU/Taxa de coleta de lixo, Água e Esgoto</t>
  </si>
  <si>
    <t>Estimado</t>
  </si>
  <si>
    <t>Energia elétrica</t>
  </si>
  <si>
    <t>Estimado pelo Engenheiro Eletricista Roberto Giestas - SESA</t>
  </si>
  <si>
    <t>Mesa para Escritório</t>
  </si>
  <si>
    <t>un.mês</t>
  </si>
  <si>
    <t>Taxa de depreciação (vida útil) = 5 anos, por isso o valor do equipamento foi dividido por 5x12 = 60 meses para ter o valor mensal unitário = (370,29/60) = 6,17</t>
  </si>
  <si>
    <t>Cadeira Ergometrica</t>
  </si>
  <si>
    <t>um.mês</t>
  </si>
  <si>
    <t>Taxa de depreciação (vida útil) = 5 anos, por isso o valor do equipamento foi dividido por 5x12 = 60 meses para ter o valor mensal unitário = (214,17/60)*5 = 3,57</t>
  </si>
  <si>
    <t>MATERIAIS DIVERSOS</t>
  </si>
  <si>
    <t>Material de limpeza/copa (vide composição nº 01)</t>
  </si>
  <si>
    <t>Material de escritório e EPI (vide composição nº 02)</t>
  </si>
  <si>
    <t>Equipamentos de informática e impressão</t>
  </si>
  <si>
    <t>Impressões e cópias produzidas no equipamento Policromática A3/A4 (Lexm ark / C925DE) - P/B</t>
  </si>
  <si>
    <t>Impressões e cópias produzidas no equipamento Policromática A3/A4 (Lexm ark / C925DE) - Coloridas</t>
  </si>
  <si>
    <t>Plotagens A1</t>
  </si>
  <si>
    <t>Microcomputadores - intermediario - com office</t>
  </si>
  <si>
    <t>Taxa de depreciação (vida útil) = 5 anos, por isso dividi o valor do equipamento por 5x12 = 60 meses para ter o valor mensal unitário= (1419,49/60) = 23,66</t>
  </si>
  <si>
    <t>Licença mensal de software Autocad LT</t>
  </si>
  <si>
    <t>Cotado direto com o fornecedor AutoDesk</t>
  </si>
  <si>
    <t>Servidor Dell / Poweredge T330 com sistema operacional Windows Server 2012 R2 Standard Edition</t>
  </si>
  <si>
    <t>Taxa de depreciação (vida útil) = 5 anos, por isso dividi o valor do equipamento por 5x12 = 60 meses para ter o valor mensal = 7147,19/60 = 119,12</t>
  </si>
  <si>
    <t>Telefone fixa, móvel e internet</t>
  </si>
  <si>
    <t>Conta de consumo de telefonia fixa</t>
  </si>
  <si>
    <t>1 linha no escritório</t>
  </si>
  <si>
    <t xml:space="preserve">Conta de consumo de internet </t>
  </si>
  <si>
    <t>Escritório</t>
  </si>
  <si>
    <t>Conta de consumo de telefonia móvel</t>
  </si>
  <si>
    <t>Considerado 5 linhas para atender os profissionais em obras e o coordenador geral</t>
  </si>
  <si>
    <t>Total das Despesas Gerais por mês</t>
  </si>
  <si>
    <t>Código</t>
  </si>
  <si>
    <t>Fonte</t>
  </si>
  <si>
    <t>Composição 01: Material de Limpeza e Copa</t>
  </si>
  <si>
    <t>Unidades: Mês</t>
  </si>
  <si>
    <t>P. unit.</t>
  </si>
  <si>
    <t>Unidades</t>
  </si>
  <si>
    <t>Quant</t>
  </si>
  <si>
    <t>15628-1</t>
  </si>
  <si>
    <t>SIGA</t>
  </si>
  <si>
    <t>Esponja dupla face</t>
  </si>
  <si>
    <t>Unid.</t>
  </si>
  <si>
    <t>24573-1</t>
  </si>
  <si>
    <t>Cloro embalagem 5 litros</t>
  </si>
  <si>
    <t>Desinfetante embalagem 1 litros</t>
  </si>
  <si>
    <t>173027-1</t>
  </si>
  <si>
    <t>Papel higiênico 30m. (64 unidades)</t>
  </si>
  <si>
    <t>pacote</t>
  </si>
  <si>
    <t>1.5</t>
  </si>
  <si>
    <t>Papel Toalha fardo 1250 fls.</t>
  </si>
  <si>
    <t>1.6</t>
  </si>
  <si>
    <t>24592-1</t>
  </si>
  <si>
    <t>Sabão em pedra 200 gr. (pacote com 5)</t>
  </si>
  <si>
    <t>1.7</t>
  </si>
  <si>
    <t>173015-1</t>
  </si>
  <si>
    <t>Sabão em pó (5 KG)</t>
  </si>
  <si>
    <t>1.8</t>
  </si>
  <si>
    <t>19694-1</t>
  </si>
  <si>
    <t>Sabote liquido (embalagem 5 litros)</t>
  </si>
  <si>
    <t>pç.</t>
  </si>
  <si>
    <t>1.9</t>
  </si>
  <si>
    <t>173020-1</t>
  </si>
  <si>
    <t>Saco de lixo 20 litros (embalagem com 100)</t>
  </si>
  <si>
    <t>1.10</t>
  </si>
  <si>
    <t>Saco de lixo 60 litros (embalagem com 100)</t>
  </si>
  <si>
    <t>1.11</t>
  </si>
  <si>
    <t>Saco de lixo 100 litros (embalagem com 100)</t>
  </si>
  <si>
    <t>1.12</t>
  </si>
  <si>
    <t>173018-1</t>
  </si>
  <si>
    <t>Sapóleo em pó 300 gr.</t>
  </si>
  <si>
    <t>1.13</t>
  </si>
  <si>
    <t>Limpa vidros 500ml.</t>
  </si>
  <si>
    <t>1.14</t>
  </si>
  <si>
    <t>16833-1</t>
  </si>
  <si>
    <t>Detergente líquido (Galão 5 litros)</t>
  </si>
  <si>
    <t>1.15</t>
  </si>
  <si>
    <t>Lã de aço</t>
  </si>
  <si>
    <t>1.16</t>
  </si>
  <si>
    <t>Cotação supermercado</t>
  </si>
  <si>
    <t>Pedra sanitária 40 gr.</t>
  </si>
  <si>
    <t>1.17</t>
  </si>
  <si>
    <t>Desodorizador de ambiente 360 ml.</t>
  </si>
  <si>
    <t>1.18</t>
  </si>
  <si>
    <t>Escova sanitária</t>
  </si>
  <si>
    <t>1.19</t>
  </si>
  <si>
    <t>16864-1</t>
  </si>
  <si>
    <t>Água mineral c/20 litros</t>
  </si>
  <si>
    <t>galão</t>
  </si>
  <si>
    <t>1.20</t>
  </si>
  <si>
    <t>149172-2</t>
  </si>
  <si>
    <t>Café moido (pacote 500gr.)</t>
  </si>
  <si>
    <t>1.21</t>
  </si>
  <si>
    <t>168895-1</t>
  </si>
  <si>
    <t>Açucar (pacote 2 kg.)</t>
  </si>
  <si>
    <t>1.22</t>
  </si>
  <si>
    <t>7386-1</t>
  </si>
  <si>
    <t>Copo descartável 200ml (pacote com 100 unid)</t>
  </si>
  <si>
    <t>1.23</t>
  </si>
  <si>
    <t>11655-1</t>
  </si>
  <si>
    <t>Copo descartável 50ml (pacote com 5000 unid)</t>
  </si>
  <si>
    <t>1.24</t>
  </si>
  <si>
    <t>1220-1</t>
  </si>
  <si>
    <t>Adoçante líquido 100ml.</t>
  </si>
  <si>
    <t>Composição 02: Material de escritório e EPI</t>
  </si>
  <si>
    <t>Quantidade</t>
  </si>
  <si>
    <t>2175-1</t>
  </si>
  <si>
    <t>Papel A4 (pacote com 500 folhas)</t>
  </si>
  <si>
    <t>2.2</t>
  </si>
  <si>
    <t>Caixa de arquivo morto polionda pequena (50 unidades)</t>
  </si>
  <si>
    <t>2.3</t>
  </si>
  <si>
    <t>Caixa de arquivo morto polionda grande (50 unidades)</t>
  </si>
  <si>
    <t>2.4</t>
  </si>
  <si>
    <t>15259-1</t>
  </si>
  <si>
    <t xml:space="preserve">Borracha plástica </t>
  </si>
  <si>
    <t>und</t>
  </si>
  <si>
    <t>2.5</t>
  </si>
  <si>
    <t>93685-1</t>
  </si>
  <si>
    <t xml:space="preserve">Caneta esferográfica preta </t>
  </si>
  <si>
    <t>2.6</t>
  </si>
  <si>
    <t>76256-2</t>
  </si>
  <si>
    <t xml:space="preserve">Caneta esferográfica vemelha </t>
  </si>
  <si>
    <t>2.7</t>
  </si>
  <si>
    <t>76256-1</t>
  </si>
  <si>
    <t xml:space="preserve">Caneta esferográfica azul </t>
  </si>
  <si>
    <t>2.8</t>
  </si>
  <si>
    <t>78003-1</t>
  </si>
  <si>
    <t>Caneta marca texto</t>
  </si>
  <si>
    <t>2.9</t>
  </si>
  <si>
    <t>1077-1</t>
  </si>
  <si>
    <t>Clips nº 02/0 c/100</t>
  </si>
  <si>
    <t>cx</t>
  </si>
  <si>
    <t>2.10</t>
  </si>
  <si>
    <t>Clips nº 08/0 c/25</t>
  </si>
  <si>
    <t>2.11</t>
  </si>
  <si>
    <t>15318-2</t>
  </si>
  <si>
    <t xml:space="preserve">Cola branca 40 gr </t>
  </si>
  <si>
    <t>2.12</t>
  </si>
  <si>
    <t>172936-1</t>
  </si>
  <si>
    <t xml:space="preserve">Envelope saco 310x410 </t>
  </si>
  <si>
    <t>2.13</t>
  </si>
  <si>
    <t>Envelope saco 240x340 (C/ 50 unidades)</t>
  </si>
  <si>
    <t>2.14</t>
  </si>
  <si>
    <t>172919-1</t>
  </si>
  <si>
    <t xml:space="preserve">Fita Adesiva 12x50 </t>
  </si>
  <si>
    <t>2.15</t>
  </si>
  <si>
    <t>172882-1</t>
  </si>
  <si>
    <t xml:space="preserve">Grafite 0,7 mm </t>
  </si>
  <si>
    <t>2.16</t>
  </si>
  <si>
    <t>172927-1</t>
  </si>
  <si>
    <t xml:space="preserve">Grafite 0,9 mm </t>
  </si>
  <si>
    <t>2.17</t>
  </si>
  <si>
    <t>172926-1</t>
  </si>
  <si>
    <t>Lapiseira Plástica 0,7 mm</t>
  </si>
  <si>
    <t>2.18</t>
  </si>
  <si>
    <t>Lapiseira Plástica 0,9 mm</t>
  </si>
  <si>
    <t>2.19</t>
  </si>
  <si>
    <t>7799-1</t>
  </si>
  <si>
    <t>Livro Protocolo - correspondências - 100 fls</t>
  </si>
  <si>
    <t>2.20</t>
  </si>
  <si>
    <t>135666-1</t>
  </si>
  <si>
    <t>Pasta AZ Plastificada Memorando LL</t>
  </si>
  <si>
    <t>2.21</t>
  </si>
  <si>
    <t>77992-1</t>
  </si>
  <si>
    <t>Pasta AZ Plastificada Ofício EL</t>
  </si>
  <si>
    <t>2.22</t>
  </si>
  <si>
    <t>Pasta com Ferragem Papelão Plastificada (caixa com 10)</t>
  </si>
  <si>
    <t>2.23</t>
  </si>
  <si>
    <t>77833-2</t>
  </si>
  <si>
    <t>Caneta CD preta</t>
  </si>
  <si>
    <t>2.24</t>
  </si>
  <si>
    <t>172851-1</t>
  </si>
  <si>
    <t>Cola Bastão 10g</t>
  </si>
  <si>
    <t>2.25</t>
  </si>
  <si>
    <t>172892-1</t>
  </si>
  <si>
    <t xml:space="preserve">Pincel Atomico 1100 Azul </t>
  </si>
  <si>
    <t>2.26</t>
  </si>
  <si>
    <t>172893-1</t>
  </si>
  <si>
    <t>Pincel Atomico 1100 Preto</t>
  </si>
  <si>
    <t>2.27</t>
  </si>
  <si>
    <t>36059-1</t>
  </si>
  <si>
    <t>Pincel Atomico 1100 Vermelho</t>
  </si>
  <si>
    <t>2.28</t>
  </si>
  <si>
    <t>15393-1</t>
  </si>
  <si>
    <t>Grampo 26/6 Cobreado c/1000</t>
  </si>
  <si>
    <t>2.29</t>
  </si>
  <si>
    <t>Grampo 9/14 Cobreado c/5000</t>
  </si>
  <si>
    <t>2.30</t>
  </si>
  <si>
    <t>7220-6</t>
  </si>
  <si>
    <t>CD</t>
  </si>
  <si>
    <t>2.31</t>
  </si>
  <si>
    <t>Trena - Fita de aço - 7,5 m (Fiscalização)</t>
  </si>
  <si>
    <t>2.32</t>
  </si>
  <si>
    <t>BOTA DE SEGURANÇA (LABOR)</t>
  </si>
  <si>
    <t>par</t>
  </si>
  <si>
    <t>2.33</t>
  </si>
  <si>
    <t>CAPACETE DE OBRA COM CARNEIRA (LABOR)</t>
  </si>
  <si>
    <t>* A maioria dos preços foram retirados do SIGA (Sistema Integrado de Gestão Administrativa do Governo do Estado do Espírito Santo), e o não encontrado lá, cotado em supermercado ou referência IOPES - Instituto de Obras Públicas do Espírito Santo</t>
  </si>
  <si>
    <t>Para Serviços de Engenharia</t>
  </si>
  <si>
    <t>GRUPO A</t>
  </si>
  <si>
    <t>Despesas Financeiras</t>
  </si>
  <si>
    <t>Total Grupo A</t>
  </si>
  <si>
    <t>GRUPO B</t>
  </si>
  <si>
    <t>Administração Central</t>
  </si>
  <si>
    <t>Total Grupo B</t>
  </si>
  <si>
    <t>GRUPO C</t>
  </si>
  <si>
    <t>Bonificação</t>
  </si>
  <si>
    <t>Total Grupo C</t>
  </si>
  <si>
    <t>GRUPO D</t>
  </si>
  <si>
    <t>Seguros / Garantia</t>
  </si>
  <si>
    <t>Riscos</t>
  </si>
  <si>
    <t>Total Grupo D</t>
  </si>
  <si>
    <t>GRUPO E</t>
  </si>
  <si>
    <t>ISS</t>
  </si>
  <si>
    <t>PIS</t>
  </si>
  <si>
    <t>COFINS</t>
  </si>
  <si>
    <t>Total Grupo E</t>
  </si>
  <si>
    <t>BDI Total</t>
  </si>
  <si>
    <t>OBS:</t>
  </si>
  <si>
    <t>1</t>
  </si>
  <si>
    <t>- A fórmula para cálculo da taxa a ser acrescida aos custos diretos de um</t>
  </si>
  <si>
    <t>empreendimento a título de Benefícios e Despesas Indiretas é:</t>
  </si>
  <si>
    <r>
      <t>BDI = {</t>
    </r>
    <r>
      <rPr>
        <b/>
        <u/>
        <sz val="10"/>
        <rFont val="Calibri"/>
        <family val="2"/>
        <scheme val="minor"/>
      </rPr>
      <t>(1 + A)*(1 + B+D)*(1 + C)}</t>
    </r>
    <r>
      <rPr>
        <b/>
        <sz val="10"/>
        <rFont val="Calibri"/>
        <family val="2"/>
        <scheme val="minor"/>
      </rPr>
      <t xml:space="preserve">  -1, onde:</t>
    </r>
  </si>
  <si>
    <t>(1 – E)</t>
  </si>
  <si>
    <t>A = DESPESAS FINANCEIRAS</t>
  </si>
  <si>
    <t>B = ADMINISTRAÇÃO CENTRAL;</t>
  </si>
  <si>
    <t>C = BENEFÍCIO / LUCRO;</t>
  </si>
  <si>
    <t>D = RISCOS, SEGUROS E GARANTIAS;</t>
  </si>
  <si>
    <t>E = ISS + PIS + COFINS+INSS</t>
  </si>
  <si>
    <t>2</t>
  </si>
  <si>
    <t>- Discriminação do BDI</t>
  </si>
  <si>
    <t xml:space="preserve">A – Despesas financeiras: </t>
  </si>
  <si>
    <t>são aquelas decorrentes do custo do capital de giro para fazer frente às despesas realizadas antes do efetivo recebimento das devidas receitas. Foi apropriada por estimativa com base na média proposta no ACÓRDÃO Nº 2.622/2013, PLENÁRIO de 25 set.2013.</t>
  </si>
  <si>
    <t xml:space="preserve">B – Administração Central: </t>
  </si>
  <si>
    <t>são as despesas relativas à manutenção de parcela do custo do escritório central da empresa, tais como: instalações do imóvel/sede (custo de propriedade ou de locação de imóveis); aquisição e manutenção dos equipamentos da sede (computadores, ar condicionado, veículos e correlatos); despesas administrativas (secretária, vigilante, auxiliar de escritório, contínuo, assessorias tercerizadas - ex. contadoria); despesas com consumo (água, luz, telefone, material para escritório, material para limpeza, alimentos, etc). Foi apropriada por estimativa com base na média proposta noACÓRDÃO Nº 2.622/2013, PLENÁRIO de 25 set.2013.</t>
  </si>
  <si>
    <t xml:space="preserve"> C – Benefício/Lucro: </t>
  </si>
  <si>
    <t>é a parcela que contempla a remuneração do construtor, definidos com base em valor percentual sobre o total dos custos diretos e despesas indiretas, excluídas aquelas referentes às parcelas tributárias. A taxa adotada como benefício deve ser entendida como uma provisão de onde será retirado o lucro do construtor, após desconto de todos os encargos decorrentes de inúmeras incertezas que podem ocorrer durante as obras, difíceis de serem mensuradas no seu conjunto com base no ACÓRDÃO Nº 2.622/2013, PLENÁRIO de 25 set.2013.</t>
  </si>
  <si>
    <t xml:space="preserve">D – Riscos Imprevistos, Garantias e Seguros: </t>
  </si>
  <si>
    <t>valores para cobertura de despesas imprevisíveis e os seguros e garantias estabelecidos no Projeto Básico e orientação contante no ACÓRDÃO Nº 2.622/2013, PLENÁRIO de 25 set.2013.</t>
  </si>
  <si>
    <t xml:space="preserve">E – Valores Relativos aos Tributos:                                                                                                   </t>
  </si>
  <si>
    <r>
      <t xml:space="preserve"> – Impostos sobre serviços de qualquer natureza – ISS, </t>
    </r>
    <r>
      <rPr>
        <sz val="10"/>
        <rFont val="Calibri"/>
        <family val="2"/>
        <scheme val="minor"/>
      </rPr>
      <t>é imposto de competência municipal, consoante art. 156, inciso III, da Constituição Federal. Alíquota de 5% sobre o valor total da nota fiscal.</t>
    </r>
  </si>
  <si>
    <r>
      <t xml:space="preserve"> – Contribuição para o Programa de Integração Social – PIS. </t>
    </r>
    <r>
      <rPr>
        <sz val="10"/>
        <rFont val="Calibri"/>
        <family val="2"/>
        <scheme val="minor"/>
      </rPr>
      <t>A taxa do PIS, definida pelos Decretos-Lei nº 2.445 e 2.449/88, é de 0,65% sobre a receita operacional bruta.</t>
    </r>
  </si>
  <si>
    <r>
      <t xml:space="preserve"> – Contribuição para o Programa de Financiamento da Seguridade Social – COFINS, </t>
    </r>
    <r>
      <rPr>
        <sz val="10"/>
        <rFont val="Calibri"/>
        <family val="2"/>
        <scheme val="minor"/>
      </rPr>
      <t>definida pela Lei 9.718/98, é de 3%, sobre a receita operacional bruta.</t>
    </r>
  </si>
  <si>
    <t>DER</t>
  </si>
  <si>
    <t>ANEXO V-B - PLANILHA DE ESTIMATIVA DE DIMENSIONAMENTO DE EQUIPE</t>
  </si>
  <si>
    <t>ANEXO V-A - COMPOSIÇÃO CUSTOS HORÁRIOS</t>
  </si>
  <si>
    <t>ANEXO V-C - MEMÓRIA ESTIMATIVA DE SERVIÇOS DE FISCALIZAÇÃO</t>
  </si>
  <si>
    <t>ANEXO V-D - QUANTIFICAÇÃO DOS PROFISSIONAIS E RECURSOS NECESSÁRIOS PARA A REALIZAÇÃO DE CADA ATIVIDADE</t>
  </si>
  <si>
    <t>ANEXO V-E - MEMÓRIA DE CÁLCULO -  COMPOSIÇÃO DE CUSTOS DAS DESPESAS GERAIS POR MÊS</t>
  </si>
  <si>
    <t>ANEXO V-F - COMPOSIÇÃO DE CUSTOS MATERIAL LIMPEZA, COPA, ESCRITÓRIO E EPI</t>
  </si>
  <si>
    <t>ANEXO V-G - COMPOSIÇÃO ANALÍTICA DO BDI</t>
  </si>
  <si>
    <t>Data base: 01/2021</t>
  </si>
  <si>
    <t>B.D.I.: 27,74%</t>
  </si>
  <si>
    <t>L.S.: 72,68%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</si>
</sst>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43" formatCode="_-* #,##0.00_-;\-* #,##0.00_-;_-* &quot;-&quot;??_-;_-@_-"/>
    <numFmt numFmtId="164" formatCode="_-* #,##0.00_-;\-* #,##0.00_-;_-* &quot;-&quot;????_-;_-@_-"/>
    <numFmt numFmtId="165" formatCode="_-* #,##0.0000_-;\-* #,##0.0000_-;_-* &quot;-&quot;????_-;_-@_-"/>
    <numFmt numFmtId="166" formatCode="_(* #,##0.00_);_(* \(#,##0.00\);_(* &quot;-&quot;??_);_(@_)"/>
    <numFmt numFmtId="167" formatCode="_-* #,##0_-;\-* #,##0_-;_-* &quot;-&quot;??_-;_-@_-"/>
    <numFmt numFmtId="168" formatCode="_-* #,##0.0_-;\-* #,##0.0_-;_-* &quot;-&quot;??_-;_-@_-"/>
    <numFmt numFmtId="169" formatCode="0000"/>
    <numFmt numFmtId="170" formatCode="00"/>
    <numFmt numFmtId="171" formatCode="0.000000"/>
    <numFmt numFmtId="172" formatCode="#,##0.000"/>
    <numFmt numFmtId="173" formatCode="_-* #,##0.00000_-;\-* #,##0.00000_-;_-* &quot;-&quot;??_-;_-@_-"/>
    <numFmt numFmtId="174" formatCode="0.00000"/>
    <numFmt numFmtId="175" formatCode="_-* #,##0.00000_-;\-* #,##0.00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4"/>
      <color theme="1"/>
      <name val="Calibri"/>
      <family val="2"/>
      <scheme val="minor"/>
    </font>
    <font>
      <sz val="10"/>
      <color rgb="FF000000"/>
      <name val="Times New Roman"/>
      <family val="1"/>
    </font>
    <font>
      <sz val="10"/>
      <name val="Arial"/>
      <family val="2"/>
    </font>
    <font>
      <u/>
      <sz val="11"/>
      <color theme="1"/>
      <name val="Calibri"/>
      <family val="2"/>
      <scheme val="minor"/>
    </font>
    <font>
      <sz val="11"/>
      <color rgb="FFFF0000"/>
      <name val="Calibri"/>
      <family val="2"/>
      <scheme val="minor"/>
    </font>
    <font>
      <b/>
      <sz val="11"/>
      <name val="Arial"/>
      <family val="2"/>
    </font>
    <font>
      <sz val="14"/>
      <color theme="1"/>
      <name val="Calibri"/>
      <family val="2"/>
      <scheme val="minor"/>
    </font>
    <font>
      <sz val="10"/>
      <color rgb="FF000000"/>
      <name val="Times New Roman"/>
      <family val="1"/>
    </font>
    <font>
      <sz val="10"/>
      <name val="Arial"/>
      <family val="2"/>
    </font>
    <font>
      <b/>
      <sz val="14"/>
      <name val="Calibri"/>
      <family val="2"/>
      <scheme val="minor"/>
    </font>
    <font>
      <sz val="10"/>
      <name val="Calibri"/>
      <family val="2"/>
      <scheme val="minor"/>
    </font>
    <font>
      <b/>
      <sz val="12"/>
      <name val="Calibri"/>
      <family val="2"/>
      <scheme val="minor"/>
    </font>
    <font>
      <b/>
      <sz val="10"/>
      <name val="Calibri"/>
      <family val="2"/>
      <scheme val="minor"/>
    </font>
    <font>
      <sz val="12"/>
      <name val="Calibri"/>
      <family val="2"/>
      <scheme val="minor"/>
    </font>
    <font>
      <b/>
      <sz val="8"/>
      <name val="Calibri"/>
      <family val="2"/>
      <scheme val="minor"/>
    </font>
    <font>
      <b/>
      <u/>
      <sz val="10"/>
      <name val="Calibri"/>
      <family val="2"/>
      <scheme val="minor"/>
    </font>
    <font>
      <sz val="10"/>
      <color indexed="8"/>
      <name val="Calibri"/>
      <family val="2"/>
      <scheme val="minor"/>
    </font>
    <font>
      <sz val="10"/>
      <color theme="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3" fillId="0" borderId="0"/>
    <xf numFmtId="0" fontId="8" fillId="0" borderId="0"/>
    <xf numFmtId="0" fontId="3" fillId="0" borderId="0"/>
    <xf numFmtId="166" fontId="3" fillId="0" borderId="0" applyFont="0" applyFill="0" applyBorder="0" applyAlignment="0" applyProtection="0"/>
    <xf numFmtId="0" fontId="13" fillId="0" borderId="0"/>
    <xf numFmtId="0" fontId="13" fillId="0" borderId="0"/>
    <xf numFmtId="0" fontId="14" fillId="0" borderId="0"/>
    <xf numFmtId="2" fontId="3" fillId="0" borderId="0">
      <alignment vertical="center"/>
    </xf>
    <xf numFmtId="0" fontId="3" fillId="0" borderId="0"/>
    <xf numFmtId="0" fontId="3" fillId="0" borderId="0"/>
    <xf numFmtId="44" fontId="1" fillId="0" borderId="0" applyFont="0" applyFill="0" applyBorder="0" applyAlignment="0" applyProtection="0"/>
  </cellStyleXfs>
  <cellXfs count="274">
    <xf numFmtId="0" fontId="0" fillId="0" borderId="0" xfId="0"/>
    <xf numFmtId="0" fontId="0" fillId="0" borderId="0" xfId="0" applyAlignment="1">
      <alignment horizontal="center" vertical="center"/>
    </xf>
    <xf numFmtId="0" fontId="0" fillId="0" borderId="1" xfId="0" applyBorder="1" applyAlignment="1">
      <alignment horizontal="center" vertical="center" wrapText="1"/>
    </xf>
    <xf numFmtId="10" fontId="0" fillId="0" borderId="1" xfId="0" applyNumberFormat="1" applyBorder="1" applyAlignment="1">
      <alignment horizontal="center" vertical="center"/>
    </xf>
    <xf numFmtId="0" fontId="4" fillId="0" borderId="1" xfId="0"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4" fillId="3"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vertical="center"/>
    </xf>
    <xf numFmtId="43" fontId="0" fillId="0" borderId="1" xfId="1" applyFont="1" applyBorder="1" applyAlignment="1">
      <alignment vertical="center"/>
    </xf>
    <xf numFmtId="43" fontId="4" fillId="0" borderId="0" xfId="1" applyFont="1" applyFill="1" applyAlignment="1">
      <alignment vertical="center"/>
    </xf>
    <xf numFmtId="165" fontId="0" fillId="0" borderId="0" xfId="0" applyNumberFormat="1" applyAlignment="1">
      <alignment vertical="center"/>
    </xf>
    <xf numFmtId="43" fontId="4" fillId="0" borderId="1" xfId="0" applyNumberFormat="1" applyFont="1" applyFill="1" applyBorder="1" applyAlignment="1">
      <alignment vertical="center"/>
    </xf>
    <xf numFmtId="43" fontId="0" fillId="0" borderId="0" xfId="0" applyNumberFormat="1" applyAlignment="1">
      <alignment vertical="center"/>
    </xf>
    <xf numFmtId="0" fontId="0" fillId="0" borderId="1" xfId="0" applyBorder="1" applyAlignment="1">
      <alignment vertical="center" wrapText="1"/>
    </xf>
    <xf numFmtId="0" fontId="0" fillId="0" borderId="0" xfId="0"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2" fillId="0" borderId="1" xfId="0" applyFont="1" applyBorder="1" applyAlignment="1">
      <alignment horizontal="center" vertical="center" wrapText="1"/>
    </xf>
    <xf numFmtId="0" fontId="0" fillId="0" borderId="0" xfId="0" applyBorder="1" applyAlignment="1">
      <alignment horizontal="center" vertical="center"/>
    </xf>
    <xf numFmtId="2" fontId="0" fillId="0" borderId="1" xfId="0" applyNumberFormat="1" applyBorder="1" applyAlignment="1">
      <alignment horizontal="center" vertical="center"/>
    </xf>
    <xf numFmtId="10" fontId="0" fillId="0" borderId="1" xfId="2" applyNumberFormat="1" applyFont="1" applyBorder="1" applyAlignment="1">
      <alignment horizontal="center" vertical="center"/>
    </xf>
    <xf numFmtId="43" fontId="0" fillId="0" borderId="1" xfId="1" applyFont="1" applyBorder="1" applyAlignment="1">
      <alignment horizontal="center" vertical="center"/>
    </xf>
    <xf numFmtId="0" fontId="0" fillId="2" borderId="1" xfId="0" applyFill="1" applyBorder="1" applyAlignment="1">
      <alignment horizontal="center" vertical="center" wrapText="1"/>
    </xf>
    <xf numFmtId="43" fontId="2" fillId="0" borderId="1" xfId="1" applyFont="1" applyBorder="1" applyAlignment="1">
      <alignment vertical="center"/>
    </xf>
    <xf numFmtId="43" fontId="5" fillId="0" borderId="1" xfId="1" applyFont="1" applyFill="1" applyBorder="1" applyAlignment="1">
      <alignment vertical="center"/>
    </xf>
    <xf numFmtId="43" fontId="0" fillId="0" borderId="1" xfId="0" applyNumberFormat="1" applyBorder="1" applyAlignment="1">
      <alignment vertical="center"/>
    </xf>
    <xf numFmtId="43" fontId="2" fillId="0" borderId="1" xfId="0" applyNumberFormat="1" applyFont="1" applyBorder="1" applyAlignment="1">
      <alignment vertical="center"/>
    </xf>
    <xf numFmtId="0" fontId="0" fillId="0" borderId="8" xfId="0" applyBorder="1" applyAlignment="1">
      <alignment horizontal="center" vertical="center"/>
    </xf>
    <xf numFmtId="43" fontId="4" fillId="0" borderId="0" xfId="0" applyNumberFormat="1" applyFont="1" applyFill="1" applyBorder="1" applyAlignment="1">
      <alignment vertical="center"/>
    </xf>
    <xf numFmtId="0" fontId="0" fillId="3" borderId="1" xfId="0" applyFill="1" applyBorder="1" applyAlignment="1">
      <alignment vertical="center" wrapText="1"/>
    </xf>
    <xf numFmtId="0" fontId="2" fillId="0" borderId="1" xfId="0" applyFont="1" applyBorder="1" applyAlignment="1">
      <alignment vertical="center" wrapText="1"/>
    </xf>
    <xf numFmtId="0" fontId="0" fillId="0" borderId="0" xfId="0"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xf>
    <xf numFmtId="0" fontId="0" fillId="0" borderId="1" xfId="0" quotePrefix="1" applyBorder="1" applyAlignment="1">
      <alignment horizontal="center" vertical="center"/>
    </xf>
    <xf numFmtId="0" fontId="4" fillId="0" borderId="0" xfId="5" applyFont="1" applyAlignment="1">
      <alignment vertical="center" wrapText="1"/>
    </xf>
    <xf numFmtId="0" fontId="4" fillId="0" borderId="0" xfId="5" applyFont="1" applyFill="1" applyAlignment="1">
      <alignment vertical="center" wrapText="1"/>
    </xf>
    <xf numFmtId="0" fontId="10" fillId="0" borderId="0" xfId="5" applyFont="1" applyFill="1" applyAlignment="1">
      <alignment vertical="center" wrapText="1"/>
    </xf>
    <xf numFmtId="0" fontId="4" fillId="0" borderId="0" xfId="5" applyFont="1" applyFill="1" applyBorder="1" applyAlignment="1">
      <alignment vertical="center" wrapText="1"/>
    </xf>
    <xf numFmtId="0" fontId="4" fillId="0" borderId="0" xfId="5" applyFont="1" applyAlignment="1">
      <alignment horizontal="center" vertical="center" wrapText="1"/>
    </xf>
    <xf numFmtId="0" fontId="0" fillId="0" borderId="1" xfId="0" applyFont="1" applyBorder="1" applyAlignment="1">
      <alignment vertical="center" wrapText="1"/>
    </xf>
    <xf numFmtId="166" fontId="4" fillId="0" borderId="1" xfId="8" applyFont="1" applyFill="1" applyBorder="1" applyAlignment="1">
      <alignment vertical="center" wrapText="1"/>
    </xf>
    <xf numFmtId="2" fontId="0" fillId="0" borderId="1" xfId="0" applyNumberForma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vertical="center" wrapText="1"/>
    </xf>
    <xf numFmtId="43" fontId="4" fillId="0" borderId="0" xfId="1" applyFont="1" applyFill="1" applyBorder="1" applyAlignment="1">
      <alignment vertical="center"/>
    </xf>
    <xf numFmtId="10" fontId="4" fillId="0" borderId="0" xfId="2" applyNumberFormat="1" applyFont="1" applyFill="1" applyBorder="1" applyAlignment="1">
      <alignment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justify" vertical="center" wrapText="1"/>
    </xf>
    <xf numFmtId="0" fontId="0" fillId="0" borderId="1" xfId="0" applyFill="1" applyBorder="1" applyAlignment="1">
      <alignment vertical="center"/>
    </xf>
    <xf numFmtId="10" fontId="4" fillId="0" borderId="1" xfId="2" applyNumberFormat="1" applyFont="1" applyFill="1" applyBorder="1" applyAlignment="1">
      <alignment vertical="center"/>
    </xf>
    <xf numFmtId="0" fontId="2" fillId="5" borderId="1" xfId="0" applyFont="1" applyFill="1" applyBorder="1" applyAlignment="1">
      <alignment vertical="center" wrapText="1"/>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0" fillId="5" borderId="1" xfId="0" applyFill="1" applyBorder="1" applyAlignment="1">
      <alignment vertical="center"/>
    </xf>
    <xf numFmtId="0" fontId="2" fillId="5" borderId="1" xfId="0" applyFont="1" applyFill="1" applyBorder="1" applyAlignment="1">
      <alignment horizontal="center" vertical="center" wrapText="1"/>
    </xf>
    <xf numFmtId="164" fontId="4" fillId="0" borderId="1" xfId="0" applyNumberFormat="1" applyFont="1" applyFill="1" applyBorder="1" applyAlignment="1">
      <alignment vertical="center"/>
    </xf>
    <xf numFmtId="10" fontId="5" fillId="0" borderId="1" xfId="0" applyNumberFormat="1" applyFont="1" applyFill="1" applyBorder="1" applyAlignment="1">
      <alignment vertical="center"/>
    </xf>
    <xf numFmtId="0" fontId="0" fillId="0" borderId="9" xfId="0" applyBorder="1" applyAlignment="1">
      <alignment horizontal="center" vertical="center"/>
    </xf>
    <xf numFmtId="0" fontId="0" fillId="4" borderId="4" xfId="0" applyFill="1" applyBorder="1" applyAlignment="1">
      <alignment vertical="center"/>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4" borderId="3" xfId="0" applyFill="1" applyBorder="1" applyAlignment="1">
      <alignment horizontal="center" vertical="center"/>
    </xf>
    <xf numFmtId="0" fontId="4" fillId="4" borderId="5" xfId="0" applyFont="1" applyFill="1" applyBorder="1" applyAlignment="1">
      <alignment vertical="center"/>
    </xf>
    <xf numFmtId="10" fontId="4" fillId="0" borderId="1" xfId="0" applyNumberFormat="1" applyFont="1" applyFill="1" applyBorder="1" applyAlignment="1">
      <alignment vertical="center"/>
    </xf>
    <xf numFmtId="0" fontId="0" fillId="0" borderId="1" xfId="0" applyBorder="1" applyAlignment="1">
      <alignment horizontal="center" vertical="center"/>
    </xf>
    <xf numFmtId="0" fontId="2" fillId="0" borderId="1" xfId="0" quotePrefix="1" applyFont="1" applyBorder="1" applyAlignment="1">
      <alignment horizontal="center" vertical="center"/>
    </xf>
    <xf numFmtId="167" fontId="5" fillId="0" borderId="1" xfId="0" applyNumberFormat="1" applyFont="1" applyFill="1" applyBorder="1" applyAlignment="1">
      <alignment vertical="center"/>
    </xf>
    <xf numFmtId="0" fontId="4" fillId="0" borderId="1" xfId="0" applyFont="1" applyFill="1" applyBorder="1" applyAlignment="1">
      <alignment horizontal="center" vertical="center"/>
    </xf>
    <xf numFmtId="43" fontId="4" fillId="0" borderId="0" xfId="5" applyNumberFormat="1" applyFont="1" applyAlignment="1">
      <alignment vertical="center" wrapText="1"/>
    </xf>
    <xf numFmtId="43" fontId="4" fillId="0" borderId="1" xfId="1" applyFont="1" applyFill="1" applyBorder="1" applyAlignment="1">
      <alignment vertical="center"/>
    </xf>
    <xf numFmtId="43" fontId="0" fillId="0" borderId="1" xfId="1" applyFont="1" applyFill="1" applyBorder="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6" fillId="4" borderId="6" xfId="0" applyFont="1" applyFill="1" applyBorder="1" applyAlignment="1">
      <alignment horizontal="center" vertical="center"/>
    </xf>
    <xf numFmtId="0" fontId="0" fillId="5" borderId="1" xfId="0" applyFill="1" applyBorder="1" applyAlignment="1">
      <alignment horizontal="center" vertical="center"/>
    </xf>
    <xf numFmtId="169" fontId="0" fillId="0" borderId="1" xfId="0" applyNumberFormat="1" applyBorder="1" applyAlignment="1">
      <alignment horizontal="center" vertical="center"/>
    </xf>
    <xf numFmtId="170" fontId="2" fillId="3" borderId="1" xfId="0" applyNumberFormat="1" applyFont="1" applyFill="1" applyBorder="1" applyAlignment="1">
      <alignment horizontal="center" vertical="center" wrapText="1"/>
    </xf>
    <xf numFmtId="169" fontId="2" fillId="5" borderId="1" xfId="0" applyNumberFormat="1" applyFont="1" applyFill="1" applyBorder="1" applyAlignment="1">
      <alignment horizontal="center" vertical="center" wrapText="1"/>
    </xf>
    <xf numFmtId="166" fontId="5" fillId="0" borderId="1" xfId="8" applyFont="1" applyFill="1" applyBorder="1" applyAlignment="1">
      <alignment horizontal="left" vertical="center" wrapText="1"/>
    </xf>
    <xf numFmtId="168" fontId="4" fillId="0" borderId="1" xfId="0" applyNumberFormat="1" applyFont="1" applyFill="1" applyBorder="1" applyAlignment="1">
      <alignment vertical="center"/>
    </xf>
    <xf numFmtId="168" fontId="4" fillId="0" borderId="1" xfId="1" applyNumberFormat="1" applyFont="1" applyFill="1" applyBorder="1" applyAlignment="1">
      <alignment vertical="center"/>
    </xf>
    <xf numFmtId="0" fontId="0" fillId="0" borderId="1" xfId="0" applyBorder="1" applyAlignment="1">
      <alignment horizontal="justify" vertical="center" wrapText="1"/>
    </xf>
    <xf numFmtId="0" fontId="0" fillId="0" borderId="2" xfId="0" applyFill="1" applyBorder="1" applyAlignment="1">
      <alignment horizontal="center" vertical="center" wrapText="1"/>
    </xf>
    <xf numFmtId="0" fontId="0" fillId="4" borderId="1" xfId="0" applyFill="1" applyBorder="1" applyAlignment="1">
      <alignment horizontal="center" vertical="center"/>
    </xf>
    <xf numFmtId="168" fontId="5" fillId="0" borderId="1" xfId="0" applyNumberFormat="1" applyFont="1" applyFill="1" applyBorder="1" applyAlignment="1">
      <alignment vertical="center"/>
    </xf>
    <xf numFmtId="2" fontId="0" fillId="4" borderId="1" xfId="0" applyNumberFormat="1" applyFill="1" applyBorder="1" applyAlignment="1">
      <alignment horizontal="center" vertical="center"/>
    </xf>
    <xf numFmtId="171" fontId="0" fillId="0" borderId="1" xfId="1" applyNumberFormat="1" applyFont="1" applyFill="1" applyBorder="1" applyAlignment="1">
      <alignment vertical="center"/>
    </xf>
    <xf numFmtId="171" fontId="0" fillId="0" borderId="1" xfId="0" applyNumberFormat="1" applyBorder="1" applyAlignment="1">
      <alignment vertical="center"/>
    </xf>
    <xf numFmtId="171" fontId="2" fillId="0" borderId="1" xfId="1" applyNumberFormat="1" applyFont="1" applyBorder="1" applyAlignment="1">
      <alignment vertical="center"/>
    </xf>
    <xf numFmtId="0" fontId="4" fillId="0" borderId="1" xfId="5" applyFont="1" applyBorder="1" applyAlignment="1">
      <alignment horizontal="center" vertical="center" wrapText="1"/>
    </xf>
    <xf numFmtId="169" fontId="4" fillId="0" borderId="1" xfId="5" applyNumberFormat="1" applyFont="1" applyBorder="1" applyAlignment="1">
      <alignment horizontal="center" vertical="center" wrapText="1"/>
    </xf>
    <xf numFmtId="0" fontId="10" fillId="0" borderId="1" xfId="5" applyFont="1" applyBorder="1" applyAlignment="1">
      <alignment horizontal="center" vertical="center" wrapText="1"/>
    </xf>
    <xf numFmtId="0" fontId="10" fillId="0" borderId="1" xfId="5" applyFont="1" applyBorder="1" applyAlignment="1">
      <alignment horizontal="justify" vertical="center" wrapText="1"/>
    </xf>
    <xf numFmtId="0" fontId="2" fillId="0" borderId="1" xfId="0" applyFont="1" applyBorder="1" applyAlignment="1">
      <alignment horizontal="justify" vertical="center" wrapText="1"/>
    </xf>
    <xf numFmtId="166" fontId="4" fillId="0" borderId="1" xfId="8" applyFont="1" applyFill="1" applyBorder="1" applyAlignment="1">
      <alignment horizontal="center" vertical="center" wrapText="1"/>
    </xf>
    <xf numFmtId="166" fontId="5" fillId="0" borderId="1" xfId="8" applyFont="1" applyFill="1" applyBorder="1" applyAlignment="1">
      <alignment vertical="center" wrapText="1"/>
    </xf>
    <xf numFmtId="166" fontId="5" fillId="0" borderId="1" xfId="8" applyFont="1" applyFill="1" applyBorder="1" applyAlignment="1">
      <alignment horizontal="center" vertical="center" wrapText="1"/>
    </xf>
    <xf numFmtId="0" fontId="0" fillId="0" borderId="1" xfId="0" applyFill="1" applyBorder="1" applyAlignment="1">
      <alignment horizontal="center" vertical="center"/>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vertical="center" wrapText="1"/>
    </xf>
    <xf numFmtId="4" fontId="4" fillId="4"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0" fillId="4" borderId="1" xfId="0" applyFill="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4" borderId="1" xfId="0" applyFill="1" applyBorder="1" applyAlignment="1">
      <alignment vertical="center" wrapText="1"/>
    </xf>
    <xf numFmtId="172" fontId="4" fillId="0" borderId="1" xfId="0" applyNumberFormat="1" applyFont="1" applyBorder="1" applyAlignment="1">
      <alignment horizontal="center" vertical="center" wrapText="1"/>
    </xf>
    <xf numFmtId="0" fontId="0" fillId="4" borderId="1" xfId="0"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vertical="center" wrapText="1"/>
    </xf>
    <xf numFmtId="0" fontId="5" fillId="0" borderId="1" xfId="0" applyFont="1" applyBorder="1" applyAlignment="1">
      <alignment vertical="center" wrapText="1"/>
    </xf>
    <xf numFmtId="173" fontId="0" fillId="0" borderId="1" xfId="0" applyNumberFormat="1" applyBorder="1" applyAlignment="1">
      <alignment vertical="center" wrapText="1"/>
    </xf>
    <xf numFmtId="174" fontId="5" fillId="0" borderId="1" xfId="0" applyNumberFormat="1" applyFont="1" applyBorder="1" applyAlignment="1">
      <alignment vertical="center" wrapText="1"/>
    </xf>
    <xf numFmtId="175" fontId="0" fillId="0" borderId="1" xfId="0" applyNumberFormat="1" applyBorder="1" applyAlignment="1">
      <alignment vertical="center" wrapText="1"/>
    </xf>
    <xf numFmtId="0" fontId="2" fillId="0" borderId="0" xfId="0" applyFont="1" applyAlignment="1">
      <alignment horizontal="center" vertical="center" wrapText="1"/>
    </xf>
    <xf numFmtId="43" fontId="0" fillId="0" borderId="0" xfId="0" applyNumberFormat="1" applyAlignment="1">
      <alignment wrapText="1"/>
    </xf>
    <xf numFmtId="0" fontId="0" fillId="4" borderId="1" xfId="0" applyFill="1" applyBorder="1" applyAlignment="1">
      <alignment horizontal="center" vertical="center"/>
    </xf>
    <xf numFmtId="0" fontId="4" fillId="4" borderId="2" xfId="0" applyFont="1" applyFill="1" applyBorder="1"/>
    <xf numFmtId="0" fontId="4" fillId="4" borderId="1" xfId="0" applyFont="1" applyFill="1" applyBorder="1"/>
    <xf numFmtId="0" fontId="4" fillId="4" borderId="1" xfId="0" applyFont="1" applyFill="1" applyBorder="1" applyAlignment="1">
      <alignment horizontal="center" vertical="center"/>
    </xf>
    <xf numFmtId="4" fontId="4" fillId="4"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xf numFmtId="0" fontId="0" fillId="4" borderId="1" xfId="0" applyFill="1" applyBorder="1" applyAlignment="1">
      <alignment wrapText="1"/>
    </xf>
    <xf numFmtId="0" fontId="0" fillId="6" borderId="1" xfId="0" applyFill="1" applyBorder="1"/>
    <xf numFmtId="0" fontId="4" fillId="6" borderId="1" xfId="0" applyFont="1" applyFill="1" applyBorder="1"/>
    <xf numFmtId="4" fontId="5" fillId="6" borderId="1" xfId="0" applyNumberFormat="1" applyFont="1" applyFill="1" applyBorder="1" applyAlignment="1">
      <alignment horizontal="center" vertical="center"/>
    </xf>
    <xf numFmtId="0" fontId="16" fillId="0" borderId="0" xfId="13" applyFont="1"/>
    <xf numFmtId="0" fontId="16" fillId="7" borderId="6" xfId="14" applyFont="1" applyFill="1" applyBorder="1"/>
    <xf numFmtId="0" fontId="16" fillId="0" borderId="0" xfId="5" applyFont="1"/>
    <xf numFmtId="1" fontId="5" fillId="0" borderId="1" xfId="5" applyNumberFormat="1" applyFont="1" applyBorder="1" applyAlignment="1">
      <alignment horizontal="center" vertical="center" wrapText="1"/>
    </xf>
    <xf numFmtId="0" fontId="5" fillId="0" borderId="7" xfId="5" applyFont="1" applyBorder="1" applyAlignment="1">
      <alignment horizontal="center" vertical="center" wrapText="1"/>
    </xf>
    <xf numFmtId="166" fontId="4" fillId="0" borderId="1" xfId="8" applyFont="1" applyFill="1" applyBorder="1" applyAlignment="1">
      <alignment horizontal="center" vertical="center" wrapText="1"/>
    </xf>
    <xf numFmtId="166" fontId="5" fillId="0" borderId="1" xfId="8"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166" fontId="5" fillId="0" borderId="1" xfId="8" applyFont="1" applyBorder="1" applyAlignment="1">
      <alignment horizontal="center" vertical="center" wrapText="1"/>
    </xf>
    <xf numFmtId="0" fontId="5" fillId="0" borderId="1" xfId="5" applyFont="1" applyBorder="1" applyAlignment="1">
      <alignment horizontal="center" vertical="center" wrapText="1"/>
    </xf>
    <xf numFmtId="166" fontId="5" fillId="0" borderId="1" xfId="8"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1" xfId="0" applyFill="1" applyBorder="1" applyAlignment="1">
      <alignment horizontal="center" vertical="center"/>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4" borderId="3" xfId="0" applyFill="1" applyBorder="1" applyAlignment="1">
      <alignment horizontal="center" vertical="center" wrapText="1"/>
    </xf>
    <xf numFmtId="0" fontId="0" fillId="4" borderId="5" xfId="0"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2" fontId="15" fillId="7" borderId="3" xfId="12" applyFont="1" applyFill="1" applyBorder="1" applyAlignment="1">
      <alignment horizontal="center" vertical="center" wrapText="1"/>
    </xf>
    <xf numFmtId="2" fontId="15" fillId="7" borderId="4" xfId="12" applyFont="1" applyFill="1" applyBorder="1" applyAlignment="1">
      <alignment horizontal="center" vertical="center" wrapText="1"/>
    </xf>
    <xf numFmtId="2" fontId="15" fillId="7" borderId="5" xfId="12"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4" fontId="5" fillId="0" borderId="1" xfId="15" applyFont="1" applyBorder="1" applyAlignment="1">
      <alignment vertical="center" wrapText="1"/>
    </xf>
    <xf numFmtId="0" fontId="0" fillId="0" borderId="9" xfId="0" applyBorder="1" applyAlignment="1">
      <alignment wrapText="1"/>
    </xf>
    <xf numFmtId="0" fontId="0" fillId="0" borderId="6" xfId="0" applyBorder="1" applyAlignment="1">
      <alignment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16" fillId="0" borderId="9" xfId="5" applyFont="1" applyBorder="1"/>
    <xf numFmtId="0" fontId="16" fillId="0" borderId="6" xfId="5" applyFont="1" applyBorder="1"/>
    <xf numFmtId="0" fontId="16" fillId="0" borderId="11" xfId="5" applyFont="1" applyBorder="1"/>
    <xf numFmtId="0" fontId="16" fillId="7" borderId="9" xfId="14" applyFont="1" applyFill="1" applyBorder="1"/>
    <xf numFmtId="0" fontId="16" fillId="7" borderId="11" xfId="14" applyFont="1" applyFill="1" applyBorder="1"/>
    <xf numFmtId="0" fontId="16" fillId="7" borderId="10" xfId="14" applyFont="1" applyFill="1" applyBorder="1"/>
    <xf numFmtId="0" fontId="16" fillId="7" borderId="0" xfId="14" applyFont="1" applyFill="1" applyBorder="1"/>
    <xf numFmtId="0" fontId="5" fillId="7" borderId="0" xfId="14" applyFont="1" applyFill="1" applyBorder="1" applyAlignment="1">
      <alignment horizontal="center" vertical="center" wrapText="1"/>
    </xf>
    <xf numFmtId="0" fontId="16" fillId="7" borderId="12" xfId="14" applyFont="1" applyFill="1" applyBorder="1"/>
    <xf numFmtId="0" fontId="17" fillId="7" borderId="0" xfId="14" applyFont="1" applyFill="1" applyBorder="1"/>
    <xf numFmtId="0" fontId="18" fillId="7" borderId="0" xfId="14" applyFont="1" applyFill="1" applyBorder="1" applyAlignment="1">
      <alignment horizontal="center" vertical="center" wrapText="1"/>
    </xf>
    <xf numFmtId="0" fontId="19" fillId="7" borderId="0" xfId="14" applyFont="1" applyFill="1" applyBorder="1"/>
    <xf numFmtId="10" fontId="19" fillId="7" borderId="0" xfId="14" applyNumberFormat="1" applyFont="1" applyFill="1" applyBorder="1"/>
    <xf numFmtId="10" fontId="19" fillId="0" borderId="0" xfId="14" applyNumberFormat="1" applyFont="1" applyBorder="1" applyAlignment="1">
      <alignment horizontal="center"/>
    </xf>
    <xf numFmtId="10" fontId="17" fillId="0" borderId="0" xfId="14" applyNumberFormat="1" applyFont="1" applyBorder="1" applyAlignment="1">
      <alignment horizontal="center"/>
    </xf>
    <xf numFmtId="10" fontId="19" fillId="7" borderId="0" xfId="14" applyNumberFormat="1" applyFont="1" applyFill="1" applyBorder="1" applyAlignment="1">
      <alignment horizontal="center"/>
    </xf>
    <xf numFmtId="10" fontId="17" fillId="7" borderId="0" xfId="14" applyNumberFormat="1" applyFont="1" applyFill="1" applyBorder="1" applyAlignment="1">
      <alignment horizontal="center"/>
    </xf>
    <xf numFmtId="0" fontId="17" fillId="7" borderId="0" xfId="14" applyFont="1" applyFill="1" applyBorder="1" applyAlignment="1">
      <alignment horizontal="right"/>
    </xf>
    <xf numFmtId="49" fontId="18" fillId="7" borderId="0" xfId="12" applyNumberFormat="1" applyFont="1" applyFill="1" applyBorder="1" applyAlignment="1">
      <alignment horizontal="left" vertical="top" wrapText="1"/>
    </xf>
    <xf numFmtId="2" fontId="20" fillId="7" borderId="0" xfId="12" applyFont="1" applyFill="1" applyBorder="1" applyAlignment="1">
      <alignment horizontal="justify" vertical="top" wrapText="1"/>
    </xf>
    <xf numFmtId="4" fontId="20" fillId="7" borderId="0" xfId="12" applyNumberFormat="1" applyFont="1" applyFill="1" applyBorder="1" applyAlignment="1">
      <alignment vertical="top" wrapText="1"/>
    </xf>
    <xf numFmtId="2" fontId="20" fillId="7" borderId="12" xfId="12" applyFont="1" applyFill="1" applyBorder="1" applyAlignment="1">
      <alignment vertical="top" wrapText="1"/>
    </xf>
    <xf numFmtId="49" fontId="18" fillId="7" borderId="10" xfId="12" applyNumberFormat="1" applyFont="1" applyFill="1" applyBorder="1" applyAlignment="1">
      <alignment horizontal="left" vertical="top" wrapText="1"/>
    </xf>
    <xf numFmtId="49" fontId="18" fillId="7" borderId="10" xfId="12" applyNumberFormat="1" applyFont="1" applyFill="1" applyBorder="1" applyAlignment="1">
      <alignment horizontal="right" vertical="top" wrapText="1"/>
    </xf>
    <xf numFmtId="49" fontId="18" fillId="7" borderId="0" xfId="12" applyNumberFormat="1" applyFont="1" applyFill="1" applyBorder="1" applyAlignment="1">
      <alignment horizontal="left" vertical="top"/>
    </xf>
    <xf numFmtId="49" fontId="18" fillId="7" borderId="0" xfId="12" applyNumberFormat="1" applyFont="1" applyFill="1" applyBorder="1" applyAlignment="1">
      <alignment horizontal="left"/>
    </xf>
    <xf numFmtId="2" fontId="20" fillId="7" borderId="0" xfId="12" applyFont="1" applyFill="1" applyBorder="1" applyAlignment="1">
      <alignment vertical="top" wrapText="1"/>
    </xf>
    <xf numFmtId="2" fontId="22" fillId="7" borderId="0" xfId="12" applyFont="1" applyFill="1" applyBorder="1">
      <alignment vertical="center"/>
    </xf>
    <xf numFmtId="49" fontId="18" fillId="7" borderId="10" xfId="12" applyNumberFormat="1" applyFont="1" applyFill="1" applyBorder="1" applyAlignment="1">
      <alignment horizontal="right" wrapText="1"/>
    </xf>
    <xf numFmtId="4" fontId="20" fillId="7" borderId="0" xfId="12" applyNumberFormat="1" applyFont="1" applyFill="1" applyBorder="1" applyAlignment="1">
      <alignment wrapText="1"/>
    </xf>
    <xf numFmtId="2" fontId="20" fillId="7" borderId="12" xfId="12" applyFont="1" applyFill="1" applyBorder="1" applyAlignment="1">
      <alignment wrapText="1"/>
    </xf>
    <xf numFmtId="0" fontId="0" fillId="0" borderId="9" xfId="0" applyBorder="1"/>
    <xf numFmtId="0" fontId="0" fillId="0" borderId="6" xfId="0" applyBorder="1"/>
    <xf numFmtId="0" fontId="2" fillId="0" borderId="6" xfId="0" applyFont="1" applyBorder="1" applyAlignment="1">
      <alignment horizontal="center" vertical="top"/>
    </xf>
    <xf numFmtId="0" fontId="5" fillId="0" borderId="11" xfId="0" applyFont="1" applyFill="1" applyBorder="1" applyAlignment="1">
      <alignment horizontal="center" vertical="top"/>
    </xf>
    <xf numFmtId="0" fontId="0" fillId="0" borderId="10" xfId="0" applyBorder="1"/>
    <xf numFmtId="0" fontId="0" fillId="0" borderId="0" xfId="0" applyBorder="1"/>
    <xf numFmtId="0" fontId="0" fillId="0" borderId="12" xfId="0"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4" fillId="0" borderId="9" xfId="5" applyFont="1" applyBorder="1" applyAlignment="1">
      <alignment vertical="center" wrapText="1"/>
    </xf>
    <xf numFmtId="0" fontId="4" fillId="0" borderId="6" xfId="5" applyFont="1" applyBorder="1" applyAlignment="1">
      <alignment vertical="center" wrapText="1"/>
    </xf>
    <xf numFmtId="0" fontId="4" fillId="0" borderId="6" xfId="5" applyFont="1" applyBorder="1" applyAlignment="1">
      <alignment horizontal="center" vertical="center" wrapText="1"/>
    </xf>
    <xf numFmtId="0" fontId="4" fillId="0" borderId="11" xfId="5" applyFont="1" applyBorder="1" applyAlignment="1">
      <alignment vertical="center" wrapText="1"/>
    </xf>
    <xf numFmtId="0" fontId="5" fillId="0" borderId="13" xfId="5" applyFont="1" applyBorder="1" applyAlignment="1">
      <alignment horizontal="center" vertical="center" wrapText="1"/>
    </xf>
    <xf numFmtId="0" fontId="5" fillId="0" borderId="14" xfId="5" applyFont="1" applyBorder="1" applyAlignment="1">
      <alignment horizontal="center" vertical="center" wrapText="1"/>
    </xf>
    <xf numFmtId="0" fontId="4" fillId="4" borderId="3" xfId="5" applyFont="1" applyFill="1" applyBorder="1" applyAlignment="1">
      <alignment horizontal="justify" vertical="center"/>
    </xf>
    <xf numFmtId="0" fontId="4" fillId="4" borderId="4" xfId="5" applyFont="1" applyFill="1" applyBorder="1" applyAlignment="1">
      <alignment horizontal="justify" vertical="center"/>
    </xf>
    <xf numFmtId="0" fontId="4" fillId="4" borderId="5" xfId="5" applyFont="1" applyFill="1" applyBorder="1" applyAlignment="1">
      <alignment horizontal="justify" vertical="center"/>
    </xf>
    <xf numFmtId="0" fontId="0" fillId="0" borderId="6" xfId="0" applyBorder="1" applyAlignment="1">
      <alignment vertical="center"/>
    </xf>
    <xf numFmtId="0" fontId="0" fillId="0" borderId="6" xfId="0" applyBorder="1" applyAlignment="1">
      <alignment vertical="center" wrapText="1"/>
    </xf>
    <xf numFmtId="0" fontId="4" fillId="0" borderId="6" xfId="0" applyFont="1" applyFill="1" applyBorder="1" applyAlignment="1">
      <alignment vertical="center"/>
    </xf>
    <xf numFmtId="0" fontId="4" fillId="0" borderId="11" xfId="0" applyFont="1" applyFill="1" applyBorder="1" applyAlignment="1">
      <alignment vertical="center"/>
    </xf>
    <xf numFmtId="0" fontId="0" fillId="0" borderId="10" xfId="0" applyBorder="1" applyAlignment="1">
      <alignment horizontal="center" vertical="center"/>
    </xf>
    <xf numFmtId="43" fontId="4" fillId="0" borderId="12" xfId="1" applyFont="1" applyFill="1" applyBorder="1" applyAlignment="1">
      <alignment vertical="center"/>
    </xf>
    <xf numFmtId="0" fontId="0" fillId="0" borderId="13"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43" fontId="0" fillId="0" borderId="0" xfId="0" applyNumberFormat="1" applyBorder="1" applyAlignment="1">
      <alignment vertical="center"/>
    </xf>
    <xf numFmtId="49" fontId="18" fillId="7" borderId="10" xfId="12" applyNumberFormat="1" applyFont="1" applyFill="1" applyBorder="1" applyAlignment="1">
      <alignment horizontal="right" vertical="top"/>
    </xf>
    <xf numFmtId="0" fontId="19" fillId="7" borderId="0" xfId="14" applyFont="1" applyFill="1" applyBorder="1" applyAlignment="1">
      <alignment horizontal="left"/>
    </xf>
    <xf numFmtId="0" fontId="17" fillId="7" borderId="0" xfId="14" applyFont="1" applyFill="1" applyBorder="1" applyAlignment="1">
      <alignment horizontal="center"/>
    </xf>
    <xf numFmtId="49" fontId="18" fillId="7" borderId="0" xfId="12" applyNumberFormat="1" applyFont="1" applyFill="1" applyBorder="1" applyAlignment="1">
      <alignment horizontal="center" vertical="top" wrapText="1"/>
    </xf>
    <xf numFmtId="49" fontId="18" fillId="7" borderId="0" xfId="12" applyNumberFormat="1" applyFont="1" applyFill="1" applyBorder="1" applyAlignment="1">
      <alignment horizontal="center" wrapText="1"/>
    </xf>
    <xf numFmtId="0" fontId="18" fillId="7" borderId="0" xfId="7" applyFont="1" applyFill="1" applyBorder="1" applyAlignment="1">
      <alignment horizontal="left" vertical="top" wrapText="1" indent="1"/>
    </xf>
    <xf numFmtId="4" fontId="20" fillId="7" borderId="0" xfId="7" applyNumberFormat="1" applyFont="1" applyFill="1" applyBorder="1" applyAlignment="1">
      <alignment horizontal="left" vertical="top" wrapText="1" indent="1"/>
    </xf>
    <xf numFmtId="0" fontId="20" fillId="7" borderId="12" xfId="7" applyFont="1" applyFill="1" applyBorder="1" applyAlignment="1">
      <alignment horizontal="left" vertical="top" wrapText="1" indent="1"/>
    </xf>
    <xf numFmtId="0" fontId="23" fillId="7" borderId="0" xfId="7" applyFont="1" applyFill="1" applyBorder="1" applyAlignment="1">
      <alignment horizontal="left" vertical="top" wrapText="1" indent="1"/>
    </xf>
    <xf numFmtId="0" fontId="23" fillId="7" borderId="12" xfId="7" applyFont="1" applyFill="1" applyBorder="1" applyAlignment="1">
      <alignment horizontal="left" vertical="top" wrapText="1" indent="1"/>
    </xf>
    <xf numFmtId="0" fontId="16" fillId="7" borderId="0" xfId="7" applyFont="1" applyFill="1" applyBorder="1" applyAlignment="1">
      <alignment horizontal="left" vertical="top" wrapText="1" indent="1"/>
    </xf>
    <xf numFmtId="0" fontId="16" fillId="7" borderId="12" xfId="7" applyFont="1" applyFill="1" applyBorder="1" applyAlignment="1">
      <alignment horizontal="left" vertical="top" wrapText="1" indent="1"/>
    </xf>
    <xf numFmtId="0" fontId="18" fillId="7" borderId="0" xfId="7" applyFont="1" applyFill="1" applyBorder="1" applyAlignment="1">
      <alignment horizontal="left" vertical="center" wrapText="1" indent="1"/>
    </xf>
    <xf numFmtId="0" fontId="16" fillId="7" borderId="0" xfId="7" applyFont="1" applyFill="1" applyBorder="1" applyAlignment="1">
      <alignment horizontal="left" vertical="top" wrapText="1" indent="1"/>
    </xf>
    <xf numFmtId="0" fontId="16" fillId="7" borderId="12" xfId="7" applyFont="1" applyFill="1" applyBorder="1" applyAlignment="1">
      <alignment horizontal="left" vertical="top" wrapText="1" indent="1"/>
    </xf>
    <xf numFmtId="0" fontId="18" fillId="7" borderId="12" xfId="7" applyFont="1" applyFill="1" applyBorder="1" applyAlignment="1">
      <alignment horizontal="left" vertical="top" wrapText="1" indent="1"/>
    </xf>
    <xf numFmtId="0" fontId="18" fillId="7" borderId="10" xfId="7" applyFont="1" applyFill="1" applyBorder="1" applyAlignment="1">
      <alignment horizontal="left" vertical="top" wrapText="1" indent="1"/>
    </xf>
    <xf numFmtId="0" fontId="23" fillId="7" borderId="10" xfId="7" applyFont="1" applyFill="1" applyBorder="1" applyAlignment="1">
      <alignment horizontal="left" vertical="top" wrapText="1" indent="1"/>
    </xf>
    <xf numFmtId="0" fontId="16" fillId="7" borderId="10" xfId="7" applyFont="1" applyFill="1" applyBorder="1" applyAlignment="1">
      <alignment horizontal="left" vertical="top" wrapText="1" indent="1"/>
    </xf>
    <xf numFmtId="0" fontId="18" fillId="7" borderId="10" xfId="7" applyFont="1" applyFill="1" applyBorder="1" applyAlignment="1">
      <alignment horizontal="left" vertical="center" wrapText="1" indent="1"/>
    </xf>
    <xf numFmtId="0" fontId="16" fillId="7" borderId="10" xfId="7" applyFont="1" applyFill="1" applyBorder="1" applyAlignment="1">
      <alignment horizontal="left" vertical="top" wrapText="1" indent="1"/>
    </xf>
    <xf numFmtId="0" fontId="18" fillId="7" borderId="13" xfId="7" applyFont="1" applyFill="1" applyBorder="1" applyAlignment="1">
      <alignment horizontal="left" vertical="top" wrapText="1" indent="1"/>
    </xf>
    <xf numFmtId="0" fontId="18" fillId="7" borderId="7" xfId="7" applyFont="1" applyFill="1" applyBorder="1" applyAlignment="1">
      <alignment horizontal="left" vertical="top" wrapText="1" indent="1"/>
    </xf>
    <xf numFmtId="0" fontId="18" fillId="7" borderId="14" xfId="7" applyFont="1" applyFill="1" applyBorder="1" applyAlignment="1">
      <alignment horizontal="left" vertical="top" wrapText="1" indent="1"/>
    </xf>
  </cellXfs>
  <cellStyles count="16">
    <cellStyle name="Moeda" xfId="15" builtinId="4"/>
    <cellStyle name="Normal" xfId="0" builtinId="0"/>
    <cellStyle name="Normal 2" xfId="3" xr:uid="{00000000-0005-0000-0000-000001000000}"/>
    <cellStyle name="Normal 2 2" xfId="5" xr:uid="{00000000-0005-0000-0000-000002000000}"/>
    <cellStyle name="Normal 2 3" xfId="9" xr:uid="{00000000-0005-0000-0000-000003000000}"/>
    <cellStyle name="Normal 3" xfId="4" xr:uid="{00000000-0005-0000-0000-000004000000}"/>
    <cellStyle name="Normal 3 2" xfId="10" xr:uid="{00000000-0005-0000-0000-000005000000}"/>
    <cellStyle name="Normal 4" xfId="6" xr:uid="{00000000-0005-0000-0000-000006000000}"/>
    <cellStyle name="Normal 4 2" xfId="11" xr:uid="{00000000-0005-0000-0000-000007000000}"/>
    <cellStyle name="Normal 4 3" xfId="13" xr:uid="{5EE1BD8E-3C8B-441D-9EDD-9265475BC972}"/>
    <cellStyle name="Normal 61 2" xfId="7" xr:uid="{00000000-0005-0000-0000-000008000000}"/>
    <cellStyle name="Normal_Composição BDI" xfId="12" xr:uid="{1D110C6F-2ED9-491B-B97F-811248A63E0A}"/>
    <cellStyle name="Normal_Composição do BDI - final" xfId="14" xr:uid="{7010C2FF-316E-4862-8BB0-B11254481252}"/>
    <cellStyle name="Porcentagem" xfId="2" builtinId="5"/>
    <cellStyle name="Vírgula" xfId="1" builtinId="3"/>
    <cellStyle name="Vírgula 2"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1932210</xdr:colOff>
      <xdr:row>0</xdr:row>
      <xdr:rowOff>163286</xdr:rowOff>
    </xdr:from>
    <xdr:to>
      <xdr:col>4</xdr:col>
      <xdr:colOff>1442237</xdr:colOff>
      <xdr:row>0</xdr:row>
      <xdr:rowOff>1632246</xdr:rowOff>
    </xdr:to>
    <xdr:pic>
      <xdr:nvPicPr>
        <xdr:cNvPr id="2" name="Imagem 1" descr="logo - GEAT.png">
          <a:extLst>
            <a:ext uri="{FF2B5EF4-FFF2-40B4-BE49-F238E27FC236}">
              <a16:creationId xmlns:a16="http://schemas.microsoft.com/office/drawing/2014/main" id="{1A87AD23-8315-40BF-8E81-38E9D1FC2ED0}"/>
            </a:ext>
          </a:extLst>
        </xdr:cNvPr>
        <xdr:cNvPicPr>
          <a:picLocks noChangeAspect="1"/>
        </xdr:cNvPicPr>
      </xdr:nvPicPr>
      <xdr:blipFill>
        <a:blip xmlns:r="http://schemas.openxmlformats.org/officeDocument/2006/relationships" r:embed="rId1" cstate="print"/>
        <a:stretch>
          <a:fillRect/>
        </a:stretch>
      </xdr:blipFill>
      <xdr:spPr>
        <a:xfrm>
          <a:off x="4721674" y="163286"/>
          <a:ext cx="3075099" cy="1468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2434166</xdr:colOff>
      <xdr:row>0</xdr:row>
      <xdr:rowOff>66146</xdr:rowOff>
    </xdr:from>
    <xdr:to>
      <xdr:col>6</xdr:col>
      <xdr:colOff>283744</xdr:colOff>
      <xdr:row>0</xdr:row>
      <xdr:rowOff>1535106</xdr:rowOff>
    </xdr:to>
    <xdr:pic>
      <xdr:nvPicPr>
        <xdr:cNvPr id="2" name="Imagem 1" descr="logo - GEAT.png">
          <a:extLst>
            <a:ext uri="{FF2B5EF4-FFF2-40B4-BE49-F238E27FC236}">
              <a16:creationId xmlns:a16="http://schemas.microsoft.com/office/drawing/2014/main" id="{AEDCD5A8-D5C5-4A11-BB32-98B3ACC7A342}"/>
            </a:ext>
          </a:extLst>
        </xdr:cNvPr>
        <xdr:cNvPicPr>
          <a:picLocks noChangeAspect="1"/>
        </xdr:cNvPicPr>
      </xdr:nvPicPr>
      <xdr:blipFill>
        <a:blip xmlns:r="http://schemas.openxmlformats.org/officeDocument/2006/relationships" r:embed="rId1" cstate="print"/>
        <a:stretch>
          <a:fillRect/>
        </a:stretch>
      </xdr:blipFill>
      <xdr:spPr>
        <a:xfrm>
          <a:off x="4947708" y="66146"/>
          <a:ext cx="3075099" cy="1468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5</xdr:row>
      <xdr:rowOff>0</xdr:rowOff>
    </xdr:from>
    <xdr:to>
      <xdr:col>0</xdr:col>
      <xdr:colOff>466725</xdr:colOff>
      <xdr:row>5</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6196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6196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6196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6196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6" name="Picture 1">
          <a:extLst>
            <a:ext uri="{FF2B5EF4-FFF2-40B4-BE49-F238E27FC236}">
              <a16:creationId xmlns:a16="http://schemas.microsoft.com/office/drawing/2014/main" id="{5BCEFEFE-96AA-45CB-A92F-E1B4979EE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5247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7" name="Picture 2">
          <a:extLst>
            <a:ext uri="{FF2B5EF4-FFF2-40B4-BE49-F238E27FC236}">
              <a16:creationId xmlns:a16="http://schemas.microsoft.com/office/drawing/2014/main" id="{0FE3D569-ECC3-48F9-B757-03F8CE8C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5247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8" name="Picture 1">
          <a:extLst>
            <a:ext uri="{FF2B5EF4-FFF2-40B4-BE49-F238E27FC236}">
              <a16:creationId xmlns:a16="http://schemas.microsoft.com/office/drawing/2014/main" id="{255437B7-D9C9-4DF1-ADD8-BAFC68745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5247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xdr:row>
      <xdr:rowOff>0</xdr:rowOff>
    </xdr:from>
    <xdr:to>
      <xdr:col>0</xdr:col>
      <xdr:colOff>466725</xdr:colOff>
      <xdr:row>5</xdr:row>
      <xdr:rowOff>0</xdr:rowOff>
    </xdr:to>
    <xdr:pic>
      <xdr:nvPicPr>
        <xdr:cNvPr id="9" name="Picture 2">
          <a:extLst>
            <a:ext uri="{FF2B5EF4-FFF2-40B4-BE49-F238E27FC236}">
              <a16:creationId xmlns:a16="http://schemas.microsoft.com/office/drawing/2014/main" id="{11E3879F-FD55-40A3-9977-ED98F0332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5247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4250533</xdr:colOff>
      <xdr:row>0</xdr:row>
      <xdr:rowOff>130969</xdr:rowOff>
    </xdr:from>
    <xdr:to>
      <xdr:col>3</xdr:col>
      <xdr:colOff>955788</xdr:colOff>
      <xdr:row>0</xdr:row>
      <xdr:rowOff>1599929</xdr:rowOff>
    </xdr:to>
    <xdr:pic>
      <xdr:nvPicPr>
        <xdr:cNvPr id="10" name="Imagem 9" descr="logo - GEAT.png">
          <a:extLst>
            <a:ext uri="{FF2B5EF4-FFF2-40B4-BE49-F238E27FC236}">
              <a16:creationId xmlns:a16="http://schemas.microsoft.com/office/drawing/2014/main" id="{3E47E549-1356-4F60-B889-5E6912326E25}"/>
            </a:ext>
          </a:extLst>
        </xdr:cNvPr>
        <xdr:cNvPicPr>
          <a:picLocks noChangeAspect="1"/>
        </xdr:cNvPicPr>
      </xdr:nvPicPr>
      <xdr:blipFill>
        <a:blip xmlns:r="http://schemas.openxmlformats.org/officeDocument/2006/relationships" r:embed="rId2" cstate="print"/>
        <a:stretch>
          <a:fillRect/>
        </a:stretch>
      </xdr:blipFill>
      <xdr:spPr>
        <a:xfrm>
          <a:off x="5857877" y="130969"/>
          <a:ext cx="3075099" cy="1468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1905004</xdr:colOff>
      <xdr:row>0</xdr:row>
      <xdr:rowOff>136071</xdr:rowOff>
    </xdr:from>
    <xdr:to>
      <xdr:col>4</xdr:col>
      <xdr:colOff>956470</xdr:colOff>
      <xdr:row>0</xdr:row>
      <xdr:rowOff>1605031</xdr:rowOff>
    </xdr:to>
    <xdr:pic>
      <xdr:nvPicPr>
        <xdr:cNvPr id="2" name="Imagem 1" descr="logo - GEAT.png">
          <a:extLst>
            <a:ext uri="{FF2B5EF4-FFF2-40B4-BE49-F238E27FC236}">
              <a16:creationId xmlns:a16="http://schemas.microsoft.com/office/drawing/2014/main" id="{2223FBBC-0789-4103-9179-B66E9891F733}"/>
            </a:ext>
          </a:extLst>
        </xdr:cNvPr>
        <xdr:cNvPicPr>
          <a:picLocks noChangeAspect="1"/>
        </xdr:cNvPicPr>
      </xdr:nvPicPr>
      <xdr:blipFill>
        <a:blip xmlns:r="http://schemas.openxmlformats.org/officeDocument/2006/relationships" r:embed="rId1" cstate="print"/>
        <a:stretch>
          <a:fillRect/>
        </a:stretch>
      </xdr:blipFill>
      <xdr:spPr>
        <a:xfrm>
          <a:off x="4898575" y="136071"/>
          <a:ext cx="3065574" cy="1468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1624853</xdr:colOff>
      <xdr:row>0</xdr:row>
      <xdr:rowOff>168089</xdr:rowOff>
    </xdr:from>
    <xdr:to>
      <xdr:col>4</xdr:col>
      <xdr:colOff>475334</xdr:colOff>
      <xdr:row>0</xdr:row>
      <xdr:rowOff>1637049</xdr:rowOff>
    </xdr:to>
    <xdr:pic>
      <xdr:nvPicPr>
        <xdr:cNvPr id="2" name="Imagem 1" descr="logo - GEAT.png">
          <a:extLst>
            <a:ext uri="{FF2B5EF4-FFF2-40B4-BE49-F238E27FC236}">
              <a16:creationId xmlns:a16="http://schemas.microsoft.com/office/drawing/2014/main" id="{EE880BC5-01F4-448B-B8DC-65C1EA9718C1}"/>
            </a:ext>
          </a:extLst>
        </xdr:cNvPr>
        <xdr:cNvPicPr>
          <a:picLocks noChangeAspect="1"/>
        </xdr:cNvPicPr>
      </xdr:nvPicPr>
      <xdr:blipFill>
        <a:blip xmlns:r="http://schemas.openxmlformats.org/officeDocument/2006/relationships" r:embed="rId1" cstate="print"/>
        <a:stretch>
          <a:fillRect/>
        </a:stretch>
      </xdr:blipFill>
      <xdr:spPr>
        <a:xfrm>
          <a:off x="5244353" y="168089"/>
          <a:ext cx="3075099" cy="1468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962025</xdr:colOff>
      <xdr:row>0</xdr:row>
      <xdr:rowOff>171450</xdr:rowOff>
    </xdr:from>
    <xdr:to>
      <xdr:col>5</xdr:col>
      <xdr:colOff>122349</xdr:colOff>
      <xdr:row>0</xdr:row>
      <xdr:rowOff>1640410</xdr:rowOff>
    </xdr:to>
    <xdr:pic>
      <xdr:nvPicPr>
        <xdr:cNvPr id="2" name="Imagem 1" descr="logo - GEAT.png">
          <a:extLst>
            <a:ext uri="{FF2B5EF4-FFF2-40B4-BE49-F238E27FC236}">
              <a16:creationId xmlns:a16="http://schemas.microsoft.com/office/drawing/2014/main" id="{7D5545BA-B912-48B5-B866-733EC5437AEE}"/>
            </a:ext>
          </a:extLst>
        </xdr:cNvPr>
        <xdr:cNvPicPr>
          <a:picLocks noChangeAspect="1"/>
        </xdr:cNvPicPr>
      </xdr:nvPicPr>
      <xdr:blipFill>
        <a:blip xmlns:r="http://schemas.openxmlformats.org/officeDocument/2006/relationships" r:embed="rId1" cstate="print"/>
        <a:stretch>
          <a:fillRect/>
        </a:stretch>
      </xdr:blipFill>
      <xdr:spPr>
        <a:xfrm>
          <a:off x="3733800" y="171450"/>
          <a:ext cx="3075099" cy="1468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358583</xdr:colOff>
      <xdr:row>0</xdr:row>
      <xdr:rowOff>134471</xdr:rowOff>
    </xdr:from>
    <xdr:to>
      <xdr:col>4</xdr:col>
      <xdr:colOff>945976</xdr:colOff>
      <xdr:row>0</xdr:row>
      <xdr:rowOff>1603431</xdr:rowOff>
    </xdr:to>
    <xdr:pic>
      <xdr:nvPicPr>
        <xdr:cNvPr id="2" name="Imagem 1" descr="logo - GEAT.png">
          <a:extLst>
            <a:ext uri="{FF2B5EF4-FFF2-40B4-BE49-F238E27FC236}">
              <a16:creationId xmlns:a16="http://schemas.microsoft.com/office/drawing/2014/main" id="{4113A147-D686-46F5-AAC1-AB315478A4B2}"/>
            </a:ext>
          </a:extLst>
        </xdr:cNvPr>
        <xdr:cNvPicPr>
          <a:picLocks noChangeAspect="1"/>
        </xdr:cNvPicPr>
      </xdr:nvPicPr>
      <xdr:blipFill>
        <a:blip xmlns:r="http://schemas.openxmlformats.org/officeDocument/2006/relationships" r:embed="rId1" cstate="print"/>
        <a:stretch>
          <a:fillRect/>
        </a:stretch>
      </xdr:blipFill>
      <xdr:spPr>
        <a:xfrm>
          <a:off x="2846289" y="134471"/>
          <a:ext cx="3075099" cy="146896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8"/>
  <sheetViews>
    <sheetView tabSelected="1" view="pageBreakPreview" zoomScale="70" zoomScaleSheetLayoutView="70" workbookViewId="0">
      <selection activeCell="M14" sqref="M14"/>
    </sheetView>
  </sheetViews>
  <sheetFormatPr defaultColWidth="9.140625" defaultRowHeight="15" x14ac:dyDescent="0.25"/>
  <cols>
    <col min="1" max="1" width="9.140625" style="1"/>
    <col min="2" max="2" width="12.42578125" style="5" bestFit="1" customWidth="1"/>
    <col min="3" max="3" width="20.28515625" style="5" customWidth="1"/>
    <col min="4" max="4" width="53.42578125" style="5" customWidth="1"/>
    <col min="5" max="6" width="27.7109375" style="5" customWidth="1"/>
    <col min="7" max="7" width="27.7109375" style="18" customWidth="1"/>
    <col min="8" max="8" width="16" style="5" customWidth="1"/>
    <col min="9" max="9" width="15.28515625" style="5" customWidth="1"/>
    <col min="10" max="10" width="13.42578125" style="5" bestFit="1" customWidth="1"/>
    <col min="11" max="11" width="16.28515625" style="5" customWidth="1"/>
    <col min="12" max="12" width="14.28515625" style="5" customWidth="1"/>
    <col min="13" max="13" width="15" style="5" bestFit="1" customWidth="1"/>
    <col min="14" max="14" width="14.5703125" style="5" customWidth="1"/>
    <col min="15" max="16384" width="9.140625" style="5"/>
  </cols>
  <sheetData>
    <row r="1" spans="1:14" ht="129.94999999999999" customHeight="1" x14ac:dyDescent="0.25">
      <c r="A1" s="61"/>
      <c r="B1" s="240"/>
      <c r="C1" s="240"/>
      <c r="D1" s="240"/>
      <c r="E1" s="220" t="s">
        <v>361</v>
      </c>
      <c r="F1" s="220" t="s">
        <v>362</v>
      </c>
      <c r="G1" s="221" t="s">
        <v>363</v>
      </c>
    </row>
    <row r="2" spans="1:14" ht="24.95" customHeight="1" x14ac:dyDescent="0.25">
      <c r="A2" s="152" t="s">
        <v>355</v>
      </c>
      <c r="B2" s="153"/>
      <c r="C2" s="153"/>
      <c r="D2" s="153"/>
      <c r="E2" s="153"/>
      <c r="F2" s="153"/>
      <c r="G2" s="154"/>
    </row>
    <row r="3" spans="1:14" x14ac:dyDescent="0.25">
      <c r="A3" s="66"/>
      <c r="B3" s="62"/>
      <c r="C3" s="62"/>
      <c r="D3" s="62"/>
      <c r="E3" s="62"/>
      <c r="F3" s="62"/>
      <c r="G3" s="67"/>
    </row>
    <row r="4" spans="1:14" ht="30" x14ac:dyDescent="0.25">
      <c r="A4" s="104" t="s">
        <v>15</v>
      </c>
      <c r="B4" s="104" t="s">
        <v>16</v>
      </c>
      <c r="C4" s="104" t="s">
        <v>17</v>
      </c>
      <c r="D4" s="104" t="s">
        <v>10</v>
      </c>
      <c r="E4" s="50" t="s">
        <v>22</v>
      </c>
      <c r="F4" s="72" t="s">
        <v>12</v>
      </c>
      <c r="G4" s="72" t="s">
        <v>13</v>
      </c>
    </row>
    <row r="5" spans="1:14" x14ac:dyDescent="0.25">
      <c r="A5" s="69"/>
      <c r="B5" s="69"/>
      <c r="C5" s="69"/>
      <c r="D5" s="8"/>
      <c r="E5" s="9"/>
      <c r="F5" s="9"/>
      <c r="G5" s="4"/>
    </row>
    <row r="6" spans="1:14" x14ac:dyDescent="0.25">
      <c r="A6" s="77">
        <v>1</v>
      </c>
      <c r="B6" s="70" t="s">
        <v>84</v>
      </c>
      <c r="C6" s="77" t="s">
        <v>9</v>
      </c>
      <c r="D6" s="8" t="s">
        <v>57</v>
      </c>
      <c r="E6" s="69"/>
      <c r="F6" s="10"/>
      <c r="G6" s="74"/>
      <c r="I6" s="11"/>
      <c r="J6" s="11"/>
      <c r="K6" s="11"/>
      <c r="L6" s="11"/>
      <c r="M6" s="12"/>
      <c r="N6" s="12"/>
    </row>
    <row r="7" spans="1:14" x14ac:dyDescent="0.25">
      <c r="A7" s="69"/>
      <c r="B7" s="69">
        <v>312602</v>
      </c>
      <c r="C7" s="104" t="s">
        <v>353</v>
      </c>
      <c r="D7" s="9" t="s">
        <v>72</v>
      </c>
      <c r="E7" s="21"/>
      <c r="F7" s="10"/>
      <c r="G7" s="74">
        <f>22736.78/(1+E8)</f>
        <v>13167.002548065786</v>
      </c>
      <c r="I7" s="11"/>
      <c r="J7" s="11"/>
      <c r="K7" s="11"/>
      <c r="L7" s="11"/>
      <c r="M7" s="12"/>
      <c r="N7" s="12"/>
    </row>
    <row r="8" spans="1:14" x14ac:dyDescent="0.25">
      <c r="A8" s="69"/>
      <c r="B8" s="36" t="s">
        <v>8</v>
      </c>
      <c r="C8" s="104" t="s">
        <v>353</v>
      </c>
      <c r="D8" s="9" t="s">
        <v>19</v>
      </c>
      <c r="E8" s="3">
        <v>0.7268</v>
      </c>
      <c r="F8" s="9"/>
      <c r="G8" s="74">
        <f>G7*E8</f>
        <v>9569.7774519342129</v>
      </c>
      <c r="I8" s="11"/>
      <c r="J8" s="11"/>
      <c r="K8" s="11"/>
      <c r="L8" s="11"/>
      <c r="M8" s="12"/>
      <c r="N8" s="12"/>
    </row>
    <row r="9" spans="1:14" x14ac:dyDescent="0.25">
      <c r="A9" s="69"/>
      <c r="B9" s="69"/>
      <c r="C9" s="69"/>
      <c r="D9" s="9" t="s">
        <v>20</v>
      </c>
      <c r="E9" s="22">
        <f>F56</f>
        <v>0.18260913940182691</v>
      </c>
      <c r="F9" s="9"/>
      <c r="G9" s="74">
        <f>G7*E9</f>
        <v>2404.4150038039552</v>
      </c>
      <c r="I9" s="11"/>
      <c r="J9" s="11"/>
      <c r="K9" s="11"/>
      <c r="L9" s="11"/>
      <c r="M9" s="12"/>
      <c r="N9" s="12"/>
    </row>
    <row r="10" spans="1:14" x14ac:dyDescent="0.25">
      <c r="A10" s="69"/>
      <c r="B10" s="69"/>
      <c r="C10" s="69"/>
      <c r="D10" s="9" t="s">
        <v>21</v>
      </c>
      <c r="E10" s="23"/>
      <c r="F10" s="9"/>
      <c r="G10" s="74">
        <v>573.29999999999995</v>
      </c>
      <c r="I10" s="11"/>
      <c r="J10" s="11"/>
      <c r="K10" s="11"/>
      <c r="L10" s="11"/>
      <c r="M10" s="12"/>
      <c r="N10" s="12"/>
    </row>
    <row r="11" spans="1:14" x14ac:dyDescent="0.25">
      <c r="A11" s="69"/>
      <c r="B11" s="69"/>
      <c r="C11" s="69"/>
      <c r="D11" s="9"/>
      <c r="E11" s="23"/>
      <c r="F11" s="9"/>
      <c r="G11" s="74"/>
      <c r="I11" s="11"/>
      <c r="J11" s="11"/>
      <c r="K11" s="11"/>
      <c r="L11" s="11"/>
      <c r="M11" s="12"/>
      <c r="N11" s="12"/>
    </row>
    <row r="12" spans="1:14" x14ac:dyDescent="0.25">
      <c r="A12" s="69"/>
      <c r="B12" s="69"/>
      <c r="C12" s="69"/>
      <c r="D12" s="9" t="s">
        <v>23</v>
      </c>
      <c r="E12" s="69"/>
      <c r="F12" s="10"/>
      <c r="G12" s="74">
        <f>SUM(G7:G10)</f>
        <v>25714.495003803953</v>
      </c>
      <c r="I12" s="11"/>
      <c r="J12" s="11"/>
      <c r="K12" s="11"/>
      <c r="L12" s="11"/>
      <c r="M12" s="12"/>
      <c r="N12" s="12"/>
    </row>
    <row r="13" spans="1:14" x14ac:dyDescent="0.25">
      <c r="A13" s="69"/>
      <c r="B13" s="69"/>
      <c r="C13" s="69"/>
      <c r="D13" s="9"/>
      <c r="E13" s="69"/>
      <c r="F13" s="10"/>
      <c r="G13" s="74"/>
      <c r="I13" s="11"/>
      <c r="J13" s="11"/>
      <c r="K13" s="11"/>
      <c r="L13" s="11"/>
      <c r="M13" s="12"/>
      <c r="N13" s="12"/>
    </row>
    <row r="14" spans="1:14" ht="60" x14ac:dyDescent="0.25">
      <c r="A14" s="69"/>
      <c r="B14" s="69"/>
      <c r="C14" s="69"/>
      <c r="D14" s="15" t="s">
        <v>76</v>
      </c>
      <c r="E14" s="69">
        <v>168</v>
      </c>
      <c r="F14" s="10"/>
      <c r="G14" s="74"/>
      <c r="I14" s="11"/>
      <c r="J14" s="11"/>
      <c r="K14" s="11"/>
      <c r="L14" s="11"/>
      <c r="M14" s="12"/>
      <c r="N14" s="12"/>
    </row>
    <row r="15" spans="1:14" x14ac:dyDescent="0.25">
      <c r="A15" s="69"/>
      <c r="B15" s="69"/>
      <c r="C15" s="69"/>
      <c r="D15" s="9"/>
      <c r="E15" s="69"/>
      <c r="F15" s="10"/>
      <c r="G15" s="74"/>
      <c r="I15" s="11"/>
      <c r="J15" s="11"/>
      <c r="K15" s="11"/>
      <c r="L15" s="11"/>
      <c r="M15" s="12"/>
      <c r="N15" s="12"/>
    </row>
    <row r="16" spans="1:14" x14ac:dyDescent="0.25">
      <c r="A16" s="69"/>
      <c r="B16" s="69"/>
      <c r="C16" s="69"/>
      <c r="D16" s="8" t="s">
        <v>24</v>
      </c>
      <c r="E16" s="77"/>
      <c r="F16" s="25"/>
      <c r="G16" s="26">
        <f>G12/168</f>
        <v>153.06247026073783</v>
      </c>
      <c r="I16" s="11"/>
      <c r="J16" s="11"/>
      <c r="K16" s="11"/>
      <c r="L16" s="11"/>
      <c r="M16" s="12"/>
      <c r="N16" s="12"/>
    </row>
    <row r="17" spans="1:14" x14ac:dyDescent="0.25">
      <c r="A17" s="69"/>
      <c r="B17" s="69"/>
      <c r="C17" s="69"/>
      <c r="D17" s="9"/>
      <c r="E17" s="69"/>
      <c r="F17" s="10"/>
      <c r="G17" s="74"/>
      <c r="I17" s="11"/>
      <c r="J17" s="11"/>
      <c r="K17" s="11"/>
      <c r="L17" s="11"/>
      <c r="M17" s="12"/>
      <c r="N17" s="12"/>
    </row>
    <row r="18" spans="1:14" ht="59.45" customHeight="1" x14ac:dyDescent="0.25">
      <c r="A18" s="69"/>
      <c r="B18" s="69"/>
      <c r="C18" s="69"/>
      <c r="D18" s="15" t="s">
        <v>77</v>
      </c>
      <c r="E18" s="69"/>
      <c r="F18" s="10"/>
      <c r="G18" s="74"/>
      <c r="I18" s="11"/>
      <c r="J18" s="11"/>
      <c r="K18" s="11"/>
      <c r="L18" s="11"/>
      <c r="M18" s="12"/>
      <c r="N18" s="12"/>
    </row>
    <row r="19" spans="1:14" x14ac:dyDescent="0.25">
      <c r="A19" s="69"/>
      <c r="B19" s="69"/>
      <c r="C19" s="69"/>
      <c r="D19" s="9"/>
      <c r="E19" s="69"/>
      <c r="F19" s="9"/>
      <c r="G19" s="74"/>
      <c r="I19" s="11"/>
      <c r="J19" s="11"/>
      <c r="K19" s="11"/>
      <c r="L19" s="11"/>
      <c r="M19" s="12"/>
      <c r="N19" s="12"/>
    </row>
    <row r="20" spans="1:14" x14ac:dyDescent="0.25">
      <c r="A20" s="77">
        <v>2</v>
      </c>
      <c r="B20" s="70" t="s">
        <v>85</v>
      </c>
      <c r="C20" s="77" t="s">
        <v>9</v>
      </c>
      <c r="D20" s="8" t="s">
        <v>25</v>
      </c>
      <c r="E20" s="69"/>
      <c r="F20" s="10"/>
      <c r="G20" s="74"/>
      <c r="I20" s="11"/>
      <c r="J20" s="11"/>
      <c r="K20" s="11"/>
      <c r="L20" s="11"/>
      <c r="M20" s="12"/>
      <c r="N20" s="12"/>
    </row>
    <row r="21" spans="1:14" x14ac:dyDescent="0.25">
      <c r="A21" s="69"/>
      <c r="B21" s="69">
        <v>312617</v>
      </c>
      <c r="C21" s="104" t="s">
        <v>353</v>
      </c>
      <c r="D21" s="9" t="s">
        <v>72</v>
      </c>
      <c r="E21" s="21"/>
      <c r="F21" s="10"/>
      <c r="G21" s="74">
        <f>19488.66/(1+E22)</f>
        <v>11285.997220291871</v>
      </c>
      <c r="H21" s="14"/>
      <c r="I21" s="11"/>
      <c r="J21" s="11"/>
      <c r="K21" s="11"/>
      <c r="L21" s="11"/>
      <c r="M21" s="12"/>
      <c r="N21" s="12"/>
    </row>
    <row r="22" spans="1:14" x14ac:dyDescent="0.25">
      <c r="A22" s="69"/>
      <c r="B22" s="36" t="s">
        <v>8</v>
      </c>
      <c r="C22" s="104" t="s">
        <v>353</v>
      </c>
      <c r="D22" s="9" t="s">
        <v>19</v>
      </c>
      <c r="E22" s="3">
        <v>0.7268</v>
      </c>
      <c r="F22" s="9"/>
      <c r="G22" s="74">
        <f>G21*E22</f>
        <v>8202.662779708131</v>
      </c>
      <c r="I22" s="11"/>
      <c r="J22" s="11"/>
      <c r="K22" s="11"/>
      <c r="L22" s="11"/>
      <c r="M22" s="12"/>
      <c r="N22" s="12"/>
    </row>
    <row r="23" spans="1:14" x14ac:dyDescent="0.25">
      <c r="A23" s="69"/>
      <c r="B23" s="69"/>
      <c r="C23" s="69"/>
      <c r="D23" s="9" t="s">
        <v>20</v>
      </c>
      <c r="E23" s="22">
        <f>F56</f>
        <v>0.18260913940182691</v>
      </c>
      <c r="F23" s="9"/>
      <c r="G23" s="74">
        <f>G21*E23</f>
        <v>2060.9262396889094</v>
      </c>
      <c r="I23" s="11"/>
      <c r="J23" s="11"/>
      <c r="K23" s="11"/>
      <c r="L23" s="11"/>
      <c r="M23" s="12"/>
      <c r="N23" s="12"/>
    </row>
    <row r="24" spans="1:14" x14ac:dyDescent="0.25">
      <c r="A24" s="69"/>
      <c r="B24" s="69"/>
      <c r="C24" s="69"/>
      <c r="D24" s="9" t="s">
        <v>21</v>
      </c>
      <c r="E24" s="23"/>
      <c r="F24" s="9"/>
      <c r="G24" s="74">
        <v>573.29999999999995</v>
      </c>
      <c r="I24" s="11"/>
      <c r="J24" s="11"/>
      <c r="K24" s="11"/>
      <c r="L24" s="11"/>
      <c r="M24" s="12"/>
      <c r="N24" s="12"/>
    </row>
    <row r="25" spans="1:14" x14ac:dyDescent="0.25">
      <c r="A25" s="69"/>
      <c r="B25" s="69"/>
      <c r="C25" s="69"/>
      <c r="D25" s="9"/>
      <c r="E25" s="23"/>
      <c r="F25" s="9"/>
      <c r="G25" s="74"/>
      <c r="I25" s="11"/>
      <c r="J25" s="11"/>
      <c r="K25" s="11"/>
      <c r="L25" s="11"/>
      <c r="M25" s="12"/>
      <c r="N25" s="12"/>
    </row>
    <row r="26" spans="1:14" x14ac:dyDescent="0.25">
      <c r="A26" s="69"/>
      <c r="B26" s="69"/>
      <c r="C26" s="69"/>
      <c r="D26" s="9" t="s">
        <v>23</v>
      </c>
      <c r="E26" s="69"/>
      <c r="F26" s="10"/>
      <c r="G26" s="74">
        <f>SUM(G21:G24)</f>
        <v>22122.886239688913</v>
      </c>
      <c r="I26" s="11"/>
      <c r="J26" s="11"/>
      <c r="K26" s="11"/>
      <c r="L26" s="11"/>
      <c r="M26" s="12"/>
      <c r="N26" s="12"/>
    </row>
    <row r="27" spans="1:14" x14ac:dyDescent="0.25">
      <c r="A27" s="69"/>
      <c r="B27" s="69"/>
      <c r="C27" s="69"/>
      <c r="D27" s="9"/>
      <c r="E27" s="69"/>
      <c r="F27" s="10"/>
      <c r="G27" s="74"/>
      <c r="I27" s="11"/>
      <c r="J27" s="11"/>
      <c r="K27" s="11"/>
      <c r="L27" s="11"/>
      <c r="M27" s="12"/>
      <c r="N27" s="12"/>
    </row>
    <row r="28" spans="1:14" ht="60" x14ac:dyDescent="0.25">
      <c r="A28" s="69"/>
      <c r="B28" s="69"/>
      <c r="C28" s="69"/>
      <c r="D28" s="15" t="s">
        <v>76</v>
      </c>
      <c r="E28" s="69">
        <v>168</v>
      </c>
      <c r="F28" s="10"/>
      <c r="G28" s="74"/>
      <c r="I28" s="11"/>
      <c r="J28" s="11"/>
      <c r="K28" s="11"/>
      <c r="L28" s="11"/>
      <c r="M28" s="12"/>
      <c r="N28" s="12"/>
    </row>
    <row r="29" spans="1:14" x14ac:dyDescent="0.25">
      <c r="A29" s="69"/>
      <c r="B29" s="69"/>
      <c r="C29" s="69"/>
      <c r="D29" s="9"/>
      <c r="E29" s="69"/>
      <c r="F29" s="10"/>
      <c r="G29" s="74"/>
      <c r="I29" s="11"/>
      <c r="J29" s="11"/>
      <c r="K29" s="11"/>
      <c r="L29" s="11"/>
      <c r="M29" s="12"/>
      <c r="N29" s="12"/>
    </row>
    <row r="30" spans="1:14" x14ac:dyDescent="0.25">
      <c r="A30" s="69"/>
      <c r="B30" s="69"/>
      <c r="C30" s="69"/>
      <c r="D30" s="8" t="s">
        <v>24</v>
      </c>
      <c r="E30" s="77"/>
      <c r="F30" s="25"/>
      <c r="G30" s="26">
        <f>G26/168</f>
        <v>131.68384666481495</v>
      </c>
      <c r="I30" s="11"/>
      <c r="J30" s="11"/>
      <c r="K30" s="11"/>
      <c r="L30" s="11"/>
      <c r="M30" s="12"/>
      <c r="N30" s="12"/>
    </row>
    <row r="31" spans="1:14" x14ac:dyDescent="0.25">
      <c r="A31" s="69"/>
      <c r="B31" s="69"/>
      <c r="C31" s="69"/>
      <c r="D31" s="9"/>
      <c r="E31" s="69"/>
      <c r="F31" s="10"/>
      <c r="G31" s="74"/>
      <c r="I31" s="11"/>
      <c r="J31" s="11"/>
      <c r="K31" s="11"/>
      <c r="L31" s="11"/>
      <c r="M31" s="12"/>
      <c r="N31" s="12"/>
    </row>
    <row r="32" spans="1:14" x14ac:dyDescent="0.25">
      <c r="A32" s="69"/>
      <c r="B32" s="69"/>
      <c r="C32" s="69"/>
      <c r="D32" s="9"/>
      <c r="E32" s="69"/>
      <c r="F32" s="9"/>
      <c r="G32" s="74"/>
      <c r="I32" s="11"/>
      <c r="J32" s="11"/>
      <c r="K32" s="11"/>
      <c r="L32" s="11"/>
      <c r="M32" s="12"/>
      <c r="N32" s="12"/>
    </row>
    <row r="33" spans="1:14" x14ac:dyDescent="0.25">
      <c r="A33" s="77">
        <v>3</v>
      </c>
      <c r="B33" s="70" t="s">
        <v>86</v>
      </c>
      <c r="C33" s="77" t="s">
        <v>9</v>
      </c>
      <c r="D33" s="8" t="s">
        <v>31</v>
      </c>
      <c r="E33" s="69"/>
      <c r="F33" s="10"/>
      <c r="G33" s="74"/>
      <c r="I33" s="11"/>
      <c r="J33" s="11"/>
      <c r="K33" s="11"/>
      <c r="L33" s="11"/>
      <c r="M33" s="12"/>
      <c r="N33" s="12"/>
    </row>
    <row r="34" spans="1:14" x14ac:dyDescent="0.25">
      <c r="A34" s="69"/>
      <c r="B34" s="69">
        <v>312601</v>
      </c>
      <c r="C34" s="104" t="s">
        <v>353</v>
      </c>
      <c r="D34" s="9" t="s">
        <v>72</v>
      </c>
      <c r="E34" s="21"/>
      <c r="F34" s="10"/>
      <c r="G34" s="74">
        <f>6061.07/(1+E35)</f>
        <v>3510.0011582117213</v>
      </c>
      <c r="I34" s="11"/>
      <c r="J34" s="11"/>
      <c r="K34" s="11"/>
      <c r="L34" s="11"/>
      <c r="M34" s="12"/>
      <c r="N34" s="12"/>
    </row>
    <row r="35" spans="1:14" x14ac:dyDescent="0.25">
      <c r="A35" s="69"/>
      <c r="B35" s="36" t="s">
        <v>8</v>
      </c>
      <c r="C35" s="104" t="s">
        <v>353</v>
      </c>
      <c r="D35" s="9" t="s">
        <v>19</v>
      </c>
      <c r="E35" s="3">
        <v>0.7268</v>
      </c>
      <c r="F35" s="9"/>
      <c r="G35" s="74">
        <f>G34*E35</f>
        <v>2551.0688417882789</v>
      </c>
      <c r="I35" s="11"/>
      <c r="J35" s="11"/>
      <c r="K35" s="11"/>
      <c r="L35" s="11"/>
      <c r="M35" s="12"/>
      <c r="N35" s="12"/>
    </row>
    <row r="36" spans="1:14" x14ac:dyDescent="0.25">
      <c r="A36" s="69"/>
      <c r="B36" s="69"/>
      <c r="C36" s="69"/>
      <c r="D36" s="9" t="s">
        <v>20</v>
      </c>
      <c r="E36" s="22">
        <f>F56</f>
        <v>0.18260913940182691</v>
      </c>
      <c r="F36" s="9"/>
      <c r="G36" s="74">
        <f>G34*E36</f>
        <v>640.95829080045814</v>
      </c>
      <c r="I36" s="11"/>
      <c r="J36" s="11"/>
      <c r="K36" s="11"/>
      <c r="L36" s="11"/>
      <c r="M36" s="12"/>
      <c r="N36" s="12"/>
    </row>
    <row r="37" spans="1:14" x14ac:dyDescent="0.25">
      <c r="A37" s="69"/>
      <c r="B37" s="69"/>
      <c r="C37" s="69"/>
      <c r="D37" s="9" t="s">
        <v>21</v>
      </c>
      <c r="E37" s="23"/>
      <c r="F37" s="9"/>
      <c r="G37" s="74">
        <v>573.29999999999995</v>
      </c>
      <c r="I37" s="11"/>
      <c r="J37" s="11"/>
      <c r="K37" s="11"/>
      <c r="L37" s="11"/>
      <c r="M37" s="12"/>
      <c r="N37" s="12"/>
    </row>
    <row r="38" spans="1:14" x14ac:dyDescent="0.25">
      <c r="A38" s="69"/>
      <c r="B38" s="69"/>
      <c r="C38" s="69"/>
      <c r="D38" s="9"/>
      <c r="E38" s="23"/>
      <c r="F38" s="9"/>
      <c r="G38" s="74"/>
      <c r="I38" s="11"/>
      <c r="J38" s="11"/>
      <c r="K38" s="11"/>
      <c r="L38" s="11"/>
      <c r="M38" s="12"/>
      <c r="N38" s="12"/>
    </row>
    <row r="39" spans="1:14" x14ac:dyDescent="0.25">
      <c r="A39" s="69"/>
      <c r="B39" s="69"/>
      <c r="C39" s="69"/>
      <c r="D39" s="9" t="s">
        <v>23</v>
      </c>
      <c r="E39" s="69"/>
      <c r="F39" s="10"/>
      <c r="G39" s="74">
        <f>SUM(G34:G37)</f>
        <v>7275.3282908004576</v>
      </c>
      <c r="I39" s="11"/>
      <c r="J39" s="11"/>
      <c r="K39" s="11"/>
      <c r="L39" s="11"/>
      <c r="M39" s="12"/>
      <c r="N39" s="12"/>
    </row>
    <row r="40" spans="1:14" x14ac:dyDescent="0.25">
      <c r="A40" s="69"/>
      <c r="B40" s="69"/>
      <c r="C40" s="69"/>
      <c r="D40" s="9"/>
      <c r="E40" s="69"/>
      <c r="F40" s="10"/>
      <c r="G40" s="74"/>
      <c r="I40" s="11"/>
      <c r="J40" s="11"/>
      <c r="K40" s="11"/>
      <c r="L40" s="11"/>
      <c r="M40" s="12"/>
      <c r="N40" s="12"/>
    </row>
    <row r="41" spans="1:14" ht="60" x14ac:dyDescent="0.25">
      <c r="A41" s="69"/>
      <c r="B41" s="69"/>
      <c r="C41" s="69"/>
      <c r="D41" s="15" t="s">
        <v>76</v>
      </c>
      <c r="E41" s="69">
        <v>168</v>
      </c>
      <c r="F41" s="10"/>
      <c r="G41" s="74"/>
      <c r="I41" s="11"/>
      <c r="J41" s="11"/>
      <c r="K41" s="11"/>
      <c r="L41" s="11"/>
      <c r="M41" s="12"/>
      <c r="N41" s="12"/>
    </row>
    <row r="42" spans="1:14" x14ac:dyDescent="0.25">
      <c r="A42" s="69"/>
      <c r="B42" s="69"/>
      <c r="C42" s="69"/>
      <c r="D42" s="9"/>
      <c r="E42" s="69"/>
      <c r="F42" s="10"/>
      <c r="G42" s="74"/>
      <c r="I42" s="11"/>
      <c r="J42" s="11"/>
      <c r="K42" s="11"/>
      <c r="L42" s="11"/>
      <c r="M42" s="12"/>
      <c r="N42" s="12"/>
    </row>
    <row r="43" spans="1:14" x14ac:dyDescent="0.25">
      <c r="A43" s="69"/>
      <c r="B43" s="69"/>
      <c r="C43" s="69"/>
      <c r="D43" s="8" t="s">
        <v>24</v>
      </c>
      <c r="E43" s="77"/>
      <c r="F43" s="25"/>
      <c r="G43" s="26">
        <f>G39/168</f>
        <v>43.305525540478911</v>
      </c>
      <c r="I43" s="11"/>
      <c r="J43" s="11"/>
      <c r="K43" s="11"/>
      <c r="L43" s="11"/>
      <c r="M43" s="12"/>
      <c r="N43" s="12"/>
    </row>
    <row r="44" spans="1:14" x14ac:dyDescent="0.25">
      <c r="A44" s="69"/>
      <c r="B44" s="69"/>
      <c r="C44" s="69"/>
      <c r="D44" s="9"/>
      <c r="E44" s="69"/>
      <c r="F44" s="10"/>
      <c r="G44" s="74"/>
      <c r="I44" s="11"/>
      <c r="J44" s="11"/>
      <c r="K44" s="11"/>
      <c r="L44" s="11"/>
      <c r="M44" s="12"/>
      <c r="N44" s="12"/>
    </row>
    <row r="45" spans="1:14" x14ac:dyDescent="0.25">
      <c r="A45" s="69"/>
      <c r="B45" s="69"/>
      <c r="C45" s="69"/>
      <c r="D45" s="15"/>
      <c r="E45" s="69"/>
      <c r="F45" s="10"/>
      <c r="G45" s="74"/>
      <c r="I45" s="11"/>
      <c r="J45" s="11"/>
      <c r="K45" s="11"/>
      <c r="L45" s="11"/>
      <c r="M45" s="12"/>
      <c r="N45" s="12"/>
    </row>
    <row r="46" spans="1:14" ht="60" x14ac:dyDescent="0.25">
      <c r="A46" s="69"/>
      <c r="B46" s="9"/>
      <c r="C46" s="4"/>
      <c r="D46" s="77" t="s">
        <v>26</v>
      </c>
      <c r="E46" s="19" t="s">
        <v>27</v>
      </c>
      <c r="F46" s="19" t="s">
        <v>59</v>
      </c>
      <c r="G46" s="19" t="s">
        <v>28</v>
      </c>
      <c r="H46" s="16"/>
    </row>
    <row r="47" spans="1:14" x14ac:dyDescent="0.25">
      <c r="A47" s="69"/>
      <c r="B47" s="9"/>
      <c r="C47" s="4"/>
      <c r="D47" s="49" t="s">
        <v>71</v>
      </c>
      <c r="E47" s="21">
        <f>'DIM EQUIPE'!H13</f>
        <v>91.65</v>
      </c>
      <c r="F47" s="27">
        <f>(G7+G8)/(1+E8)/E14</f>
        <v>78.375015167058251</v>
      </c>
      <c r="G47" s="27">
        <f>E47*F47</f>
        <v>7183.0701400608896</v>
      </c>
      <c r="H47" s="249"/>
    </row>
    <row r="48" spans="1:14" x14ac:dyDescent="0.25">
      <c r="A48" s="69"/>
      <c r="B48" s="9"/>
      <c r="C48" s="4"/>
      <c r="D48" s="49" t="s">
        <v>48</v>
      </c>
      <c r="E48" s="21">
        <f>'DIM EQUIPE'!I13</f>
        <v>676</v>
      </c>
      <c r="F48" s="27">
        <f>(G21+G22)/(1+E22)/E28</f>
        <v>67.178554882689724</v>
      </c>
      <c r="G48" s="27">
        <f t="shared" ref="G48:G49" si="0">E48*F48</f>
        <v>45412.703100698251</v>
      </c>
      <c r="H48" s="249"/>
    </row>
    <row r="49" spans="1:8" x14ac:dyDescent="0.25">
      <c r="A49" s="69"/>
      <c r="B49" s="9"/>
      <c r="C49" s="4"/>
      <c r="D49" s="49" t="s">
        <v>53</v>
      </c>
      <c r="E49" s="21">
        <f>'DIM EQUIPE'!J13</f>
        <v>1014</v>
      </c>
      <c r="F49" s="27">
        <f>(G34+G35)/(1+E35)/E41</f>
        <v>20.892864036974533</v>
      </c>
      <c r="G49" s="27">
        <f t="shared" si="0"/>
        <v>21185.364133492178</v>
      </c>
      <c r="H49" s="249"/>
    </row>
    <row r="50" spans="1:8" x14ac:dyDescent="0.25">
      <c r="A50" s="69"/>
      <c r="B50" s="9"/>
      <c r="C50" s="4"/>
      <c r="D50" s="8" t="s">
        <v>29</v>
      </c>
      <c r="E50" s="77"/>
      <c r="F50" s="28"/>
      <c r="G50" s="28">
        <f>SUM(G47:G49)</f>
        <v>73781.137374251324</v>
      </c>
    </row>
    <row r="51" spans="1:8" x14ac:dyDescent="0.25">
      <c r="A51" s="69"/>
      <c r="B51" s="9"/>
      <c r="C51" s="9"/>
      <c r="D51" s="9"/>
      <c r="E51" s="69"/>
      <c r="F51" s="27"/>
      <c r="G51" s="9"/>
    </row>
    <row r="52" spans="1:8" x14ac:dyDescent="0.25">
      <c r="A52" s="69"/>
      <c r="B52" s="9"/>
      <c r="C52" s="9"/>
      <c r="D52" s="9"/>
      <c r="E52" s="69"/>
      <c r="F52" s="27"/>
      <c r="G52" s="9"/>
    </row>
    <row r="53" spans="1:8" s="35" customFormat="1" x14ac:dyDescent="0.25">
      <c r="A53" s="104"/>
      <c r="B53" s="52"/>
      <c r="C53" s="52"/>
      <c r="D53" s="155" t="s">
        <v>15</v>
      </c>
      <c r="E53" s="155"/>
      <c r="F53" s="72" t="s">
        <v>14</v>
      </c>
      <c r="G53" s="72"/>
    </row>
    <row r="54" spans="1:8" s="35" customFormat="1" x14ac:dyDescent="0.25">
      <c r="A54" s="104"/>
      <c r="B54" s="52"/>
      <c r="C54" s="52"/>
      <c r="D54" s="52" t="s">
        <v>30</v>
      </c>
      <c r="E54" s="52"/>
      <c r="F54" s="59">
        <f>G50</f>
        <v>73781.137374251324</v>
      </c>
      <c r="G54" s="53"/>
    </row>
    <row r="55" spans="1:8" s="35" customFormat="1" x14ac:dyDescent="0.25">
      <c r="A55" s="104"/>
      <c r="B55" s="52"/>
      <c r="C55" s="52"/>
      <c r="D55" s="52" t="s">
        <v>7</v>
      </c>
      <c r="E55" s="52"/>
      <c r="F55" s="59">
        <v>13473.11</v>
      </c>
      <c r="G55" s="68"/>
    </row>
    <row r="56" spans="1:8" s="35" customFormat="1" x14ac:dyDescent="0.25">
      <c r="A56" s="104"/>
      <c r="B56" s="52"/>
      <c r="C56" s="52"/>
      <c r="D56" s="52" t="s">
        <v>58</v>
      </c>
      <c r="E56" s="52"/>
      <c r="F56" s="60">
        <f>F55/F54</f>
        <v>0.18260913940182691</v>
      </c>
      <c r="G56" s="68"/>
    </row>
    <row r="57" spans="1:8" s="35" customFormat="1" x14ac:dyDescent="0.25">
      <c r="A57" s="104"/>
      <c r="B57" s="52"/>
      <c r="C57" s="52"/>
      <c r="D57" s="52"/>
      <c r="E57" s="104"/>
      <c r="F57" s="59"/>
      <c r="G57" s="53"/>
    </row>
    <row r="58" spans="1:8" s="35" customFormat="1" x14ac:dyDescent="0.25">
      <c r="A58" s="104"/>
      <c r="B58" s="52"/>
      <c r="C58" s="52"/>
      <c r="D58" s="52"/>
      <c r="E58" s="104"/>
      <c r="F58" s="59"/>
      <c r="G58" s="53"/>
    </row>
  </sheetData>
  <mergeCells count="2">
    <mergeCell ref="A2:G2"/>
    <mergeCell ref="D53:E53"/>
  </mergeCells>
  <printOptions horizontalCentered="1"/>
  <pageMargins left="0.59055118110236227" right="0.59055118110236227" top="0.59055118110236227" bottom="0.59055118110236227" header="0.31496062992125984" footer="0.31496062992125984"/>
  <pageSetup paperSize="9" scale="50" fitToHeight="0" orientation="portrait"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
  <sheetViews>
    <sheetView view="pageBreakPreview" zoomScale="72" zoomScaleSheetLayoutView="72" workbookViewId="0">
      <selection activeCell="N8" sqref="N8"/>
    </sheetView>
  </sheetViews>
  <sheetFormatPr defaultColWidth="9.140625" defaultRowHeight="15" x14ac:dyDescent="0.25"/>
  <cols>
    <col min="1" max="1" width="9.140625" style="1"/>
    <col min="2" max="2" width="12" style="5" bestFit="1" customWidth="1"/>
    <col min="3" max="3" width="16.7109375" style="5" customWidth="1"/>
    <col min="4" max="4" width="50.85546875" style="34" customWidth="1"/>
    <col min="5" max="5" width="14.7109375" style="5" customWidth="1"/>
    <col min="6" max="6" width="12.85546875" style="5" customWidth="1"/>
    <col min="7" max="7" width="13" style="5" customWidth="1"/>
    <col min="8" max="8" width="21.140625" style="18" customWidth="1"/>
    <col min="9" max="9" width="17.28515625" style="18" customWidth="1"/>
    <col min="10" max="10" width="14.5703125" style="18" customWidth="1"/>
    <col min="11" max="11" width="15.140625" style="18" customWidth="1"/>
    <col min="12" max="12" width="14.28515625" style="5" customWidth="1"/>
    <col min="13" max="13" width="15" style="5" bestFit="1" customWidth="1"/>
    <col min="14" max="14" width="14.5703125" style="5" customWidth="1"/>
    <col min="15" max="16384" width="9.140625" style="5"/>
  </cols>
  <sheetData>
    <row r="1" spans="1:14" ht="129.94999999999999" customHeight="1" x14ac:dyDescent="0.25">
      <c r="A1" s="61"/>
      <c r="B1" s="240"/>
      <c r="C1" s="240"/>
      <c r="D1" s="241"/>
      <c r="E1" s="240"/>
      <c r="F1" s="240"/>
      <c r="G1" s="240"/>
      <c r="H1" s="242"/>
      <c r="I1" s="242"/>
      <c r="J1" s="242"/>
      <c r="K1" s="243"/>
    </row>
    <row r="2" spans="1:14" ht="29.45" customHeight="1" x14ac:dyDescent="0.25">
      <c r="A2" s="158" t="s">
        <v>354</v>
      </c>
      <c r="B2" s="159"/>
      <c r="C2" s="159"/>
      <c r="D2" s="159"/>
      <c r="E2" s="159"/>
      <c r="F2" s="159"/>
      <c r="G2" s="159"/>
      <c r="H2" s="159"/>
      <c r="I2" s="159"/>
      <c r="J2" s="159"/>
      <c r="K2" s="160"/>
    </row>
    <row r="3" spans="1:14" ht="14.45" customHeight="1" x14ac:dyDescent="0.25">
      <c r="A3" s="161"/>
      <c r="B3" s="161"/>
      <c r="C3" s="161"/>
      <c r="D3" s="161"/>
      <c r="E3" s="161"/>
      <c r="F3" s="161"/>
      <c r="G3" s="161"/>
      <c r="H3" s="161"/>
      <c r="I3" s="161"/>
      <c r="J3" s="161"/>
      <c r="K3" s="161"/>
    </row>
    <row r="4" spans="1:14" s="34" customFormat="1" ht="51.75" customHeight="1" x14ac:dyDescent="0.25">
      <c r="A4" s="24" t="s">
        <v>15</v>
      </c>
      <c r="B4" s="24" t="s">
        <v>16</v>
      </c>
      <c r="C4" s="24" t="s">
        <v>17</v>
      </c>
      <c r="D4" s="24" t="s">
        <v>10</v>
      </c>
      <c r="E4" s="24" t="s">
        <v>11</v>
      </c>
      <c r="F4" s="24" t="s">
        <v>64</v>
      </c>
      <c r="G4" s="24" t="s">
        <v>52</v>
      </c>
      <c r="H4" s="45" t="s">
        <v>47</v>
      </c>
      <c r="I4" s="45" t="s">
        <v>48</v>
      </c>
      <c r="J4" s="45" t="s">
        <v>53</v>
      </c>
      <c r="K4" s="45" t="s">
        <v>54</v>
      </c>
    </row>
    <row r="5" spans="1:14" ht="39.75" customHeight="1" x14ac:dyDescent="0.25">
      <c r="A5" s="76">
        <v>1</v>
      </c>
      <c r="B5" s="83"/>
      <c r="C5" s="31"/>
      <c r="D5" s="31" t="s">
        <v>66</v>
      </c>
      <c r="E5" s="6"/>
      <c r="F5" s="6"/>
      <c r="G5" s="6"/>
      <c r="H5" s="7"/>
      <c r="I5" s="7"/>
      <c r="J5" s="7"/>
      <c r="K5" s="7"/>
    </row>
    <row r="6" spans="1:14" ht="33" customHeight="1" x14ac:dyDescent="0.25">
      <c r="A6" s="69" t="s">
        <v>0</v>
      </c>
      <c r="B6" s="82" t="s">
        <v>79</v>
      </c>
      <c r="C6" s="69" t="s">
        <v>9</v>
      </c>
      <c r="D6" s="51" t="s">
        <v>32</v>
      </c>
      <c r="E6" s="69" t="s">
        <v>45</v>
      </c>
      <c r="F6" s="10">
        <f>'MEM SERVIÇO'!H7</f>
        <v>1248</v>
      </c>
      <c r="G6" s="10">
        <f>F6/12</f>
        <v>104</v>
      </c>
      <c r="H6" s="13">
        <f>G6*'QUANT PROF E REC'!F6</f>
        <v>36.4</v>
      </c>
      <c r="I6" s="13">
        <f>G6*'QUANT PROF E REC'!F7</f>
        <v>364</v>
      </c>
      <c r="J6" s="74">
        <f>G6*'QUANT PROF E REC'!F8</f>
        <v>364</v>
      </c>
      <c r="K6" s="74">
        <f>G6*'QUANT PROF E REC'!F9</f>
        <v>364</v>
      </c>
      <c r="L6" s="14"/>
    </row>
    <row r="7" spans="1:14" ht="54.75" customHeight="1" x14ac:dyDescent="0.25">
      <c r="A7" s="69" t="s">
        <v>1</v>
      </c>
      <c r="B7" s="82" t="s">
        <v>80</v>
      </c>
      <c r="C7" s="69" t="s">
        <v>9</v>
      </c>
      <c r="D7" s="51" t="s">
        <v>34</v>
      </c>
      <c r="E7" s="69" t="s">
        <v>45</v>
      </c>
      <c r="F7" s="10">
        <f>'MEM SERVIÇO'!H8</f>
        <v>312</v>
      </c>
      <c r="G7" s="10">
        <f>F7/12</f>
        <v>26</v>
      </c>
      <c r="H7" s="74">
        <f>G7*'QUANT PROF E REC'!F14</f>
        <v>26</v>
      </c>
      <c r="I7" s="74">
        <f>G7*'QUANT PROF E REC'!F15</f>
        <v>117</v>
      </c>
      <c r="J7" s="74">
        <f>G7*'QUANT PROF E REC'!F16</f>
        <v>117</v>
      </c>
      <c r="K7" s="74">
        <f>G7*'QUANT PROF E REC'!F17</f>
        <v>117</v>
      </c>
      <c r="L7" s="11"/>
      <c r="M7" s="12"/>
      <c r="N7" s="12"/>
    </row>
    <row r="8" spans="1:14" ht="55.5" customHeight="1" x14ac:dyDescent="0.25">
      <c r="A8" s="69" t="s">
        <v>2</v>
      </c>
      <c r="B8" s="82" t="s">
        <v>81</v>
      </c>
      <c r="C8" s="69" t="s">
        <v>9</v>
      </c>
      <c r="D8" s="51" t="s">
        <v>35</v>
      </c>
      <c r="E8" s="69" t="s">
        <v>45</v>
      </c>
      <c r="F8" s="10">
        <f>'MEM SERVIÇO'!H9</f>
        <v>156</v>
      </c>
      <c r="G8" s="10">
        <f>F8/12</f>
        <v>13</v>
      </c>
      <c r="H8" s="74">
        <f>G8*'QUANT PROF E REC'!F22</f>
        <v>19.5</v>
      </c>
      <c r="I8" s="74">
        <f>G8*'QUANT PROF E REC'!F23</f>
        <v>149.5</v>
      </c>
      <c r="J8" s="74">
        <f>G8*'QUANT PROF E REC'!F24</f>
        <v>390</v>
      </c>
      <c r="K8" s="74">
        <f>G8*'QUANT PROF E REC'!F25</f>
        <v>149.5</v>
      </c>
      <c r="L8" s="11"/>
      <c r="M8" s="12"/>
      <c r="N8" s="12"/>
    </row>
    <row r="9" spans="1:14" ht="107.25" customHeight="1" x14ac:dyDescent="0.25">
      <c r="A9" s="69" t="s">
        <v>3</v>
      </c>
      <c r="B9" s="82" t="s">
        <v>82</v>
      </c>
      <c r="C9" s="69" t="s">
        <v>9</v>
      </c>
      <c r="D9" s="51" t="s">
        <v>37</v>
      </c>
      <c r="E9" s="69" t="s">
        <v>45</v>
      </c>
      <c r="F9" s="10">
        <f>'MEM SERVIÇO'!H10</f>
        <v>39</v>
      </c>
      <c r="G9" s="10">
        <f>F9/12</f>
        <v>3.25</v>
      </c>
      <c r="H9" s="74">
        <f>G9*'QUANT PROF E REC'!F30</f>
        <v>9.75</v>
      </c>
      <c r="I9" s="74">
        <f>G9*'QUANT PROF E REC'!F31</f>
        <v>45.5</v>
      </c>
      <c r="J9" s="74">
        <f>G9*'QUANT PROF E REC'!F32</f>
        <v>143</v>
      </c>
      <c r="K9" s="74">
        <f>G9*'QUANT PROF E REC'!F33</f>
        <v>45.5</v>
      </c>
      <c r="L9" s="11"/>
      <c r="M9" s="12"/>
      <c r="N9" s="12"/>
    </row>
    <row r="10" spans="1:14" x14ac:dyDescent="0.25">
      <c r="A10" s="76">
        <v>2</v>
      </c>
      <c r="B10" s="83"/>
      <c r="C10" s="31"/>
      <c r="D10" s="31" t="s">
        <v>51</v>
      </c>
      <c r="E10" s="6"/>
      <c r="F10" s="6"/>
      <c r="G10" s="6"/>
      <c r="H10" s="7"/>
      <c r="I10" s="7"/>
      <c r="J10" s="7"/>
      <c r="K10" s="7"/>
    </row>
    <row r="11" spans="1:14" ht="49.5" customHeight="1" x14ac:dyDescent="0.25">
      <c r="A11" s="69" t="s">
        <v>5</v>
      </c>
      <c r="B11" s="82" t="s">
        <v>83</v>
      </c>
      <c r="C11" s="69" t="s">
        <v>9</v>
      </c>
      <c r="D11" s="88" t="s">
        <v>87</v>
      </c>
      <c r="E11" s="2" t="s">
        <v>50</v>
      </c>
      <c r="F11" s="75">
        <f>'MEM SERVIÇO'!H13</f>
        <v>2016</v>
      </c>
      <c r="G11" s="75">
        <f>F11/12</f>
        <v>168</v>
      </c>
      <c r="H11" s="13"/>
      <c r="I11" s="74"/>
      <c r="J11" s="74"/>
      <c r="K11" s="74"/>
    </row>
    <row r="12" spans="1:14" x14ac:dyDescent="0.25">
      <c r="A12" s="69"/>
      <c r="B12" s="69"/>
      <c r="C12" s="69"/>
      <c r="D12" s="42"/>
      <c r="E12" s="69"/>
      <c r="F12" s="10"/>
      <c r="G12" s="10"/>
      <c r="H12" s="13"/>
      <c r="I12" s="74"/>
      <c r="J12" s="74"/>
      <c r="K12" s="74"/>
    </row>
    <row r="13" spans="1:14" x14ac:dyDescent="0.25">
      <c r="A13" s="69"/>
      <c r="B13" s="69"/>
      <c r="C13" s="69"/>
      <c r="D13" s="42"/>
      <c r="E13" s="69"/>
      <c r="F13" s="25" t="s">
        <v>4</v>
      </c>
      <c r="G13" s="25" t="s">
        <v>55</v>
      </c>
      <c r="H13" s="71">
        <f>SUM(H6:H11,0)</f>
        <v>91.65</v>
      </c>
      <c r="I13" s="71">
        <f>SUM(I6:I11,0)</f>
        <v>676</v>
      </c>
      <c r="J13" s="71">
        <f>SUM(J6:J11,0)</f>
        <v>1014</v>
      </c>
      <c r="K13" s="71">
        <f>SUM(K6:K11,0)</f>
        <v>676</v>
      </c>
    </row>
    <row r="14" spans="1:14" x14ac:dyDescent="0.25">
      <c r="A14" s="69"/>
      <c r="B14" s="69"/>
      <c r="C14" s="69"/>
      <c r="D14" s="42"/>
      <c r="E14" s="69"/>
      <c r="F14" s="10"/>
      <c r="G14" s="10"/>
      <c r="H14" s="13"/>
      <c r="I14" s="13"/>
      <c r="J14" s="13"/>
      <c r="K14" s="13"/>
    </row>
    <row r="15" spans="1:14" x14ac:dyDescent="0.25">
      <c r="A15" s="69"/>
      <c r="B15" s="69"/>
      <c r="C15" s="69"/>
      <c r="D15" s="42"/>
      <c r="E15" s="69"/>
      <c r="F15" s="25" t="s">
        <v>4</v>
      </c>
      <c r="G15" s="25" t="s">
        <v>56</v>
      </c>
      <c r="H15" s="91">
        <f>H13/168</f>
        <v>0.54553571428571435</v>
      </c>
      <c r="I15" s="91">
        <f>I13/168</f>
        <v>4.0238095238095237</v>
      </c>
      <c r="J15" s="91">
        <f>J13/168</f>
        <v>6.0357142857142856</v>
      </c>
      <c r="K15" s="91">
        <f>K13/168</f>
        <v>4.0238095238095237</v>
      </c>
    </row>
    <row r="16" spans="1:14" x14ac:dyDescent="0.25">
      <c r="A16" s="69"/>
      <c r="B16" s="69"/>
      <c r="C16" s="69"/>
      <c r="D16" s="15"/>
      <c r="E16" s="9"/>
      <c r="F16" s="9"/>
      <c r="G16" s="9"/>
      <c r="H16" s="4"/>
      <c r="I16" s="87"/>
      <c r="J16" s="87"/>
      <c r="K16" s="86"/>
      <c r="L16" s="11"/>
    </row>
    <row r="17" spans="1:13" x14ac:dyDescent="0.25">
      <c r="A17" s="244"/>
      <c r="B17" s="20"/>
      <c r="C17" s="20"/>
      <c r="D17" s="46"/>
      <c r="E17" s="16"/>
      <c r="F17" s="16"/>
      <c r="G17" s="16"/>
      <c r="H17" s="47"/>
      <c r="I17" s="47"/>
      <c r="J17" s="47"/>
      <c r="K17" s="245"/>
      <c r="L17" s="11"/>
    </row>
    <row r="18" spans="1:13" ht="175.5" customHeight="1" x14ac:dyDescent="0.25">
      <c r="A18" s="246" t="s">
        <v>75</v>
      </c>
      <c r="B18" s="247"/>
      <c r="C18" s="247"/>
      <c r="D18" s="247"/>
      <c r="E18" s="247"/>
      <c r="F18" s="247"/>
      <c r="G18" s="247"/>
      <c r="H18" s="247"/>
      <c r="I18" s="247"/>
      <c r="J18" s="247"/>
      <c r="K18" s="248"/>
      <c r="L18" s="11"/>
      <c r="M18" s="12"/>
    </row>
    <row r="19" spans="1:13" x14ac:dyDescent="0.25">
      <c r="A19" s="29"/>
      <c r="B19" s="20"/>
      <c r="C19" s="20"/>
      <c r="D19" s="33"/>
      <c r="E19" s="20"/>
      <c r="F19" s="16"/>
      <c r="G19" s="16"/>
      <c r="H19" s="17"/>
      <c r="I19" s="30"/>
      <c r="J19" s="30"/>
      <c r="K19" s="48"/>
      <c r="L19" s="11"/>
      <c r="M19" s="12"/>
    </row>
    <row r="20" spans="1:13" x14ac:dyDescent="0.25">
      <c r="E20" s="1"/>
      <c r="K20" s="17"/>
    </row>
    <row r="21" spans="1:13" x14ac:dyDescent="0.25">
      <c r="K21" s="17"/>
    </row>
    <row r="22" spans="1:13" x14ac:dyDescent="0.25">
      <c r="K22" s="17"/>
    </row>
  </sheetData>
  <mergeCells count="4">
    <mergeCell ref="A2:K2"/>
    <mergeCell ref="A18:K18"/>
    <mergeCell ref="A3:D3"/>
    <mergeCell ref="E3:K3"/>
  </mergeCells>
  <printOptions horizontalCentered="1"/>
  <pageMargins left="0.59055118110236227" right="0.59055118110236227" top="0.59055118110236227" bottom="0.59055118110236227" header="0.31496062992125984" footer="0.31496062992125984"/>
  <pageSetup paperSize="9" scale="62" orientation="landscape" r:id="rId1"/>
  <headerFooter>
    <oddFoote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view="pageBreakPreview" zoomScale="80" zoomScaleNormal="80" zoomScaleSheetLayoutView="80" workbookViewId="0">
      <selection activeCell="E21" sqref="E21"/>
    </sheetView>
  </sheetViews>
  <sheetFormatPr defaultRowHeight="15" x14ac:dyDescent="0.25"/>
  <cols>
    <col min="1" max="1" width="24.140625" style="37" customWidth="1"/>
    <col min="2" max="2" width="86" style="37" customWidth="1"/>
    <col min="3" max="3" width="9.42578125" style="41" customWidth="1"/>
    <col min="4" max="4" width="17.28515625" style="37" bestFit="1" customWidth="1"/>
    <col min="5" max="5" width="24.28515625" style="37" bestFit="1" customWidth="1"/>
    <col min="6" max="6" width="19.140625" style="37" bestFit="1" customWidth="1"/>
    <col min="7" max="7" width="19.85546875" style="37" bestFit="1" customWidth="1"/>
    <col min="8" max="8" width="14.5703125" style="37" bestFit="1" customWidth="1"/>
    <col min="9" max="9" width="24.140625" style="37" customWidth="1"/>
    <col min="10" max="250" width="9.140625" style="37"/>
    <col min="251" max="251" width="24.140625" style="37" customWidth="1"/>
    <col min="252" max="252" width="77.85546875" style="37" customWidth="1"/>
    <col min="253" max="253" width="13.7109375" style="37" customWidth="1"/>
    <col min="254" max="254" width="18.28515625" style="37" customWidth="1"/>
    <col min="255" max="255" width="25.5703125" style="37" customWidth="1"/>
    <col min="256" max="258" width="21" style="37" customWidth="1"/>
    <col min="259" max="259" width="24.5703125" style="37" customWidth="1"/>
    <col min="260" max="260" width="23.5703125" style="37" customWidth="1"/>
    <col min="261" max="262" width="23.7109375" style="37" customWidth="1"/>
    <col min="263" max="263" width="23" style="37" customWidth="1"/>
    <col min="264" max="264" width="22.7109375" style="37" customWidth="1"/>
    <col min="265" max="265" width="24.140625" style="37" customWidth="1"/>
    <col min="266" max="506" width="9.140625" style="37"/>
    <col min="507" max="507" width="24.140625" style="37" customWidth="1"/>
    <col min="508" max="508" width="77.85546875" style="37" customWidth="1"/>
    <col min="509" max="509" width="13.7109375" style="37" customWidth="1"/>
    <col min="510" max="510" width="18.28515625" style="37" customWidth="1"/>
    <col min="511" max="511" width="25.5703125" style="37" customWidth="1"/>
    <col min="512" max="514" width="21" style="37" customWidth="1"/>
    <col min="515" max="515" width="24.5703125" style="37" customWidth="1"/>
    <col min="516" max="516" width="23.5703125" style="37" customWidth="1"/>
    <col min="517" max="518" width="23.7109375" style="37" customWidth="1"/>
    <col min="519" max="519" width="23" style="37" customWidth="1"/>
    <col min="520" max="520" width="22.7109375" style="37" customWidth="1"/>
    <col min="521" max="521" width="24.140625" style="37" customWidth="1"/>
    <col min="522" max="762" width="9.140625" style="37"/>
    <col min="763" max="763" width="24.140625" style="37" customWidth="1"/>
    <col min="764" max="764" width="77.85546875" style="37" customWidth="1"/>
    <col min="765" max="765" width="13.7109375" style="37" customWidth="1"/>
    <col min="766" max="766" width="18.28515625" style="37" customWidth="1"/>
    <col min="767" max="767" width="25.5703125" style="37" customWidth="1"/>
    <col min="768" max="770" width="21" style="37" customWidth="1"/>
    <col min="771" max="771" width="24.5703125" style="37" customWidth="1"/>
    <col min="772" max="772" width="23.5703125" style="37" customWidth="1"/>
    <col min="773" max="774" width="23.7109375" style="37" customWidth="1"/>
    <col min="775" max="775" width="23" style="37" customWidth="1"/>
    <col min="776" max="776" width="22.7109375" style="37" customWidth="1"/>
    <col min="777" max="777" width="24.140625" style="37" customWidth="1"/>
    <col min="778" max="1018" width="9.140625" style="37"/>
    <col min="1019" max="1019" width="24.140625" style="37" customWidth="1"/>
    <col min="1020" max="1020" width="77.85546875" style="37" customWidth="1"/>
    <col min="1021" max="1021" width="13.7109375" style="37" customWidth="1"/>
    <col min="1022" max="1022" width="18.28515625" style="37" customWidth="1"/>
    <col min="1023" max="1023" width="25.5703125" style="37" customWidth="1"/>
    <col min="1024" max="1026" width="21" style="37" customWidth="1"/>
    <col min="1027" max="1027" width="24.5703125" style="37" customWidth="1"/>
    <col min="1028" max="1028" width="23.5703125" style="37" customWidth="1"/>
    <col min="1029" max="1030" width="23.7109375" style="37" customWidth="1"/>
    <col min="1031" max="1031" width="23" style="37" customWidth="1"/>
    <col min="1032" max="1032" width="22.7109375" style="37" customWidth="1"/>
    <col min="1033" max="1033" width="24.140625" style="37" customWidth="1"/>
    <col min="1034" max="1274" width="9.140625" style="37"/>
    <col min="1275" max="1275" width="24.140625" style="37" customWidth="1"/>
    <col min="1276" max="1276" width="77.85546875" style="37" customWidth="1"/>
    <col min="1277" max="1277" width="13.7109375" style="37" customWidth="1"/>
    <col min="1278" max="1278" width="18.28515625" style="37" customWidth="1"/>
    <col min="1279" max="1279" width="25.5703125" style="37" customWidth="1"/>
    <col min="1280" max="1282" width="21" style="37" customWidth="1"/>
    <col min="1283" max="1283" width="24.5703125" style="37" customWidth="1"/>
    <col min="1284" max="1284" width="23.5703125" style="37" customWidth="1"/>
    <col min="1285" max="1286" width="23.7109375" style="37" customWidth="1"/>
    <col min="1287" max="1287" width="23" style="37" customWidth="1"/>
    <col min="1288" max="1288" width="22.7109375" style="37" customWidth="1"/>
    <col min="1289" max="1289" width="24.140625" style="37" customWidth="1"/>
    <col min="1290" max="1530" width="9.140625" style="37"/>
    <col min="1531" max="1531" width="24.140625" style="37" customWidth="1"/>
    <col min="1532" max="1532" width="77.85546875" style="37" customWidth="1"/>
    <col min="1533" max="1533" width="13.7109375" style="37" customWidth="1"/>
    <col min="1534" max="1534" width="18.28515625" style="37" customWidth="1"/>
    <col min="1535" max="1535" width="25.5703125" style="37" customWidth="1"/>
    <col min="1536" max="1538" width="21" style="37" customWidth="1"/>
    <col min="1539" max="1539" width="24.5703125" style="37" customWidth="1"/>
    <col min="1540" max="1540" width="23.5703125" style="37" customWidth="1"/>
    <col min="1541" max="1542" width="23.7109375" style="37" customWidth="1"/>
    <col min="1543" max="1543" width="23" style="37" customWidth="1"/>
    <col min="1544" max="1544" width="22.7109375" style="37" customWidth="1"/>
    <col min="1545" max="1545" width="24.140625" style="37" customWidth="1"/>
    <col min="1546" max="1786" width="9.140625" style="37"/>
    <col min="1787" max="1787" width="24.140625" style="37" customWidth="1"/>
    <col min="1788" max="1788" width="77.85546875" style="37" customWidth="1"/>
    <col min="1789" max="1789" width="13.7109375" style="37" customWidth="1"/>
    <col min="1790" max="1790" width="18.28515625" style="37" customWidth="1"/>
    <col min="1791" max="1791" width="25.5703125" style="37" customWidth="1"/>
    <col min="1792" max="1794" width="21" style="37" customWidth="1"/>
    <col min="1795" max="1795" width="24.5703125" style="37" customWidth="1"/>
    <col min="1796" max="1796" width="23.5703125" style="37" customWidth="1"/>
    <col min="1797" max="1798" width="23.7109375" style="37" customWidth="1"/>
    <col min="1799" max="1799" width="23" style="37" customWidth="1"/>
    <col min="1800" max="1800" width="22.7109375" style="37" customWidth="1"/>
    <col min="1801" max="1801" width="24.140625" style="37" customWidth="1"/>
    <col min="1802" max="2042" width="9.140625" style="37"/>
    <col min="2043" max="2043" width="24.140625" style="37" customWidth="1"/>
    <col min="2044" max="2044" width="77.85546875" style="37" customWidth="1"/>
    <col min="2045" max="2045" width="13.7109375" style="37" customWidth="1"/>
    <col min="2046" max="2046" width="18.28515625" style="37" customWidth="1"/>
    <col min="2047" max="2047" width="25.5703125" style="37" customWidth="1"/>
    <col min="2048" max="2050" width="21" style="37" customWidth="1"/>
    <col min="2051" max="2051" width="24.5703125" style="37" customWidth="1"/>
    <col min="2052" max="2052" width="23.5703125" style="37" customWidth="1"/>
    <col min="2053" max="2054" width="23.7109375" style="37" customWidth="1"/>
    <col min="2055" max="2055" width="23" style="37" customWidth="1"/>
    <col min="2056" max="2056" width="22.7109375" style="37" customWidth="1"/>
    <col min="2057" max="2057" width="24.140625" style="37" customWidth="1"/>
    <col min="2058" max="2298" width="9.140625" style="37"/>
    <col min="2299" max="2299" width="24.140625" style="37" customWidth="1"/>
    <col min="2300" max="2300" width="77.85546875" style="37" customWidth="1"/>
    <col min="2301" max="2301" width="13.7109375" style="37" customWidth="1"/>
    <col min="2302" max="2302" width="18.28515625" style="37" customWidth="1"/>
    <col min="2303" max="2303" width="25.5703125" style="37" customWidth="1"/>
    <col min="2304" max="2306" width="21" style="37" customWidth="1"/>
    <col min="2307" max="2307" width="24.5703125" style="37" customWidth="1"/>
    <col min="2308" max="2308" width="23.5703125" style="37" customWidth="1"/>
    <col min="2309" max="2310" width="23.7109375" style="37" customWidth="1"/>
    <col min="2311" max="2311" width="23" style="37" customWidth="1"/>
    <col min="2312" max="2312" width="22.7109375" style="37" customWidth="1"/>
    <col min="2313" max="2313" width="24.140625" style="37" customWidth="1"/>
    <col min="2314" max="2554" width="9.140625" style="37"/>
    <col min="2555" max="2555" width="24.140625" style="37" customWidth="1"/>
    <col min="2556" max="2556" width="77.85546875" style="37" customWidth="1"/>
    <col min="2557" max="2557" width="13.7109375" style="37" customWidth="1"/>
    <col min="2558" max="2558" width="18.28515625" style="37" customWidth="1"/>
    <col min="2559" max="2559" width="25.5703125" style="37" customWidth="1"/>
    <col min="2560" max="2562" width="21" style="37" customWidth="1"/>
    <col min="2563" max="2563" width="24.5703125" style="37" customWidth="1"/>
    <col min="2564" max="2564" width="23.5703125" style="37" customWidth="1"/>
    <col min="2565" max="2566" width="23.7109375" style="37" customWidth="1"/>
    <col min="2567" max="2567" width="23" style="37" customWidth="1"/>
    <col min="2568" max="2568" width="22.7109375" style="37" customWidth="1"/>
    <col min="2569" max="2569" width="24.140625" style="37" customWidth="1"/>
    <col min="2570" max="2810" width="9.140625" style="37"/>
    <col min="2811" max="2811" width="24.140625" style="37" customWidth="1"/>
    <col min="2812" max="2812" width="77.85546875" style="37" customWidth="1"/>
    <col min="2813" max="2813" width="13.7109375" style="37" customWidth="1"/>
    <col min="2814" max="2814" width="18.28515625" style="37" customWidth="1"/>
    <col min="2815" max="2815" width="25.5703125" style="37" customWidth="1"/>
    <col min="2816" max="2818" width="21" style="37" customWidth="1"/>
    <col min="2819" max="2819" width="24.5703125" style="37" customWidth="1"/>
    <col min="2820" max="2820" width="23.5703125" style="37" customWidth="1"/>
    <col min="2821" max="2822" width="23.7109375" style="37" customWidth="1"/>
    <col min="2823" max="2823" width="23" style="37" customWidth="1"/>
    <col min="2824" max="2824" width="22.7109375" style="37" customWidth="1"/>
    <col min="2825" max="2825" width="24.140625" style="37" customWidth="1"/>
    <col min="2826" max="3066" width="9.140625" style="37"/>
    <col min="3067" max="3067" width="24.140625" style="37" customWidth="1"/>
    <col min="3068" max="3068" width="77.85546875" style="37" customWidth="1"/>
    <col min="3069" max="3069" width="13.7109375" style="37" customWidth="1"/>
    <col min="3070" max="3070" width="18.28515625" style="37" customWidth="1"/>
    <col min="3071" max="3071" width="25.5703125" style="37" customWidth="1"/>
    <col min="3072" max="3074" width="21" style="37" customWidth="1"/>
    <col min="3075" max="3075" width="24.5703125" style="37" customWidth="1"/>
    <col min="3076" max="3076" width="23.5703125" style="37" customWidth="1"/>
    <col min="3077" max="3078" width="23.7109375" style="37" customWidth="1"/>
    <col min="3079" max="3079" width="23" style="37" customWidth="1"/>
    <col min="3080" max="3080" width="22.7109375" style="37" customWidth="1"/>
    <col min="3081" max="3081" width="24.140625" style="37" customWidth="1"/>
    <col min="3082" max="3322" width="9.140625" style="37"/>
    <col min="3323" max="3323" width="24.140625" style="37" customWidth="1"/>
    <col min="3324" max="3324" width="77.85546875" style="37" customWidth="1"/>
    <col min="3325" max="3325" width="13.7109375" style="37" customWidth="1"/>
    <col min="3326" max="3326" width="18.28515625" style="37" customWidth="1"/>
    <col min="3327" max="3327" width="25.5703125" style="37" customWidth="1"/>
    <col min="3328" max="3330" width="21" style="37" customWidth="1"/>
    <col min="3331" max="3331" width="24.5703125" style="37" customWidth="1"/>
    <col min="3332" max="3332" width="23.5703125" style="37" customWidth="1"/>
    <col min="3333" max="3334" width="23.7109375" style="37" customWidth="1"/>
    <col min="3335" max="3335" width="23" style="37" customWidth="1"/>
    <col min="3336" max="3336" width="22.7109375" style="37" customWidth="1"/>
    <col min="3337" max="3337" width="24.140625" style="37" customWidth="1"/>
    <col min="3338" max="3578" width="9.140625" style="37"/>
    <col min="3579" max="3579" width="24.140625" style="37" customWidth="1"/>
    <col min="3580" max="3580" width="77.85546875" style="37" customWidth="1"/>
    <col min="3581" max="3581" width="13.7109375" style="37" customWidth="1"/>
    <col min="3582" max="3582" width="18.28515625" style="37" customWidth="1"/>
    <col min="3583" max="3583" width="25.5703125" style="37" customWidth="1"/>
    <col min="3584" max="3586" width="21" style="37" customWidth="1"/>
    <col min="3587" max="3587" width="24.5703125" style="37" customWidth="1"/>
    <col min="3588" max="3588" width="23.5703125" style="37" customWidth="1"/>
    <col min="3589" max="3590" width="23.7109375" style="37" customWidth="1"/>
    <col min="3591" max="3591" width="23" style="37" customWidth="1"/>
    <col min="3592" max="3592" width="22.7109375" style="37" customWidth="1"/>
    <col min="3593" max="3593" width="24.140625" style="37" customWidth="1"/>
    <col min="3594" max="3834" width="9.140625" style="37"/>
    <col min="3835" max="3835" width="24.140625" style="37" customWidth="1"/>
    <col min="3836" max="3836" width="77.85546875" style="37" customWidth="1"/>
    <col min="3837" max="3837" width="13.7109375" style="37" customWidth="1"/>
    <col min="3838" max="3838" width="18.28515625" style="37" customWidth="1"/>
    <col min="3839" max="3839" width="25.5703125" style="37" customWidth="1"/>
    <col min="3840" max="3842" width="21" style="37" customWidth="1"/>
    <col min="3843" max="3843" width="24.5703125" style="37" customWidth="1"/>
    <col min="3844" max="3844" width="23.5703125" style="37" customWidth="1"/>
    <col min="3845" max="3846" width="23.7109375" style="37" customWidth="1"/>
    <col min="3847" max="3847" width="23" style="37" customWidth="1"/>
    <col min="3848" max="3848" width="22.7109375" style="37" customWidth="1"/>
    <col min="3849" max="3849" width="24.140625" style="37" customWidth="1"/>
    <col min="3850" max="4090" width="9.140625" style="37"/>
    <col min="4091" max="4091" width="24.140625" style="37" customWidth="1"/>
    <col min="4092" max="4092" width="77.85546875" style="37" customWidth="1"/>
    <col min="4093" max="4093" width="13.7109375" style="37" customWidth="1"/>
    <col min="4094" max="4094" width="18.28515625" style="37" customWidth="1"/>
    <col min="4095" max="4095" width="25.5703125" style="37" customWidth="1"/>
    <col min="4096" max="4098" width="21" style="37" customWidth="1"/>
    <col min="4099" max="4099" width="24.5703125" style="37" customWidth="1"/>
    <col min="4100" max="4100" width="23.5703125" style="37" customWidth="1"/>
    <col min="4101" max="4102" width="23.7109375" style="37" customWidth="1"/>
    <col min="4103" max="4103" width="23" style="37" customWidth="1"/>
    <col min="4104" max="4104" width="22.7109375" style="37" customWidth="1"/>
    <col min="4105" max="4105" width="24.140625" style="37" customWidth="1"/>
    <col min="4106" max="4346" width="9.140625" style="37"/>
    <col min="4347" max="4347" width="24.140625" style="37" customWidth="1"/>
    <col min="4348" max="4348" width="77.85546875" style="37" customWidth="1"/>
    <col min="4349" max="4349" width="13.7109375" style="37" customWidth="1"/>
    <col min="4350" max="4350" width="18.28515625" style="37" customWidth="1"/>
    <col min="4351" max="4351" width="25.5703125" style="37" customWidth="1"/>
    <col min="4352" max="4354" width="21" style="37" customWidth="1"/>
    <col min="4355" max="4355" width="24.5703125" style="37" customWidth="1"/>
    <col min="4356" max="4356" width="23.5703125" style="37" customWidth="1"/>
    <col min="4357" max="4358" width="23.7109375" style="37" customWidth="1"/>
    <col min="4359" max="4359" width="23" style="37" customWidth="1"/>
    <col min="4360" max="4360" width="22.7109375" style="37" customWidth="1"/>
    <col min="4361" max="4361" width="24.140625" style="37" customWidth="1"/>
    <col min="4362" max="4602" width="9.140625" style="37"/>
    <col min="4603" max="4603" width="24.140625" style="37" customWidth="1"/>
    <col min="4604" max="4604" width="77.85546875" style="37" customWidth="1"/>
    <col min="4605" max="4605" width="13.7109375" style="37" customWidth="1"/>
    <col min="4606" max="4606" width="18.28515625" style="37" customWidth="1"/>
    <col min="4607" max="4607" width="25.5703125" style="37" customWidth="1"/>
    <col min="4608" max="4610" width="21" style="37" customWidth="1"/>
    <col min="4611" max="4611" width="24.5703125" style="37" customWidth="1"/>
    <col min="4612" max="4612" width="23.5703125" style="37" customWidth="1"/>
    <col min="4613" max="4614" width="23.7109375" style="37" customWidth="1"/>
    <col min="4615" max="4615" width="23" style="37" customWidth="1"/>
    <col min="4616" max="4616" width="22.7109375" style="37" customWidth="1"/>
    <col min="4617" max="4617" width="24.140625" style="37" customWidth="1"/>
    <col min="4618" max="4858" width="9.140625" style="37"/>
    <col min="4859" max="4859" width="24.140625" style="37" customWidth="1"/>
    <col min="4860" max="4860" width="77.85546875" style="37" customWidth="1"/>
    <col min="4861" max="4861" width="13.7109375" style="37" customWidth="1"/>
    <col min="4862" max="4862" width="18.28515625" style="37" customWidth="1"/>
    <col min="4863" max="4863" width="25.5703125" style="37" customWidth="1"/>
    <col min="4864" max="4866" width="21" style="37" customWidth="1"/>
    <col min="4867" max="4867" width="24.5703125" style="37" customWidth="1"/>
    <col min="4868" max="4868" width="23.5703125" style="37" customWidth="1"/>
    <col min="4869" max="4870" width="23.7109375" style="37" customWidth="1"/>
    <col min="4871" max="4871" width="23" style="37" customWidth="1"/>
    <col min="4872" max="4872" width="22.7109375" style="37" customWidth="1"/>
    <col min="4873" max="4873" width="24.140625" style="37" customWidth="1"/>
    <col min="4874" max="5114" width="9.140625" style="37"/>
    <col min="5115" max="5115" width="24.140625" style="37" customWidth="1"/>
    <col min="5116" max="5116" width="77.85546875" style="37" customWidth="1"/>
    <col min="5117" max="5117" width="13.7109375" style="37" customWidth="1"/>
    <col min="5118" max="5118" width="18.28515625" style="37" customWidth="1"/>
    <col min="5119" max="5119" width="25.5703125" style="37" customWidth="1"/>
    <col min="5120" max="5122" width="21" style="37" customWidth="1"/>
    <col min="5123" max="5123" width="24.5703125" style="37" customWidth="1"/>
    <col min="5124" max="5124" width="23.5703125" style="37" customWidth="1"/>
    <col min="5125" max="5126" width="23.7109375" style="37" customWidth="1"/>
    <col min="5127" max="5127" width="23" style="37" customWidth="1"/>
    <col min="5128" max="5128" width="22.7109375" style="37" customWidth="1"/>
    <col min="5129" max="5129" width="24.140625" style="37" customWidth="1"/>
    <col min="5130" max="5370" width="9.140625" style="37"/>
    <col min="5371" max="5371" width="24.140625" style="37" customWidth="1"/>
    <col min="5372" max="5372" width="77.85546875" style="37" customWidth="1"/>
    <col min="5373" max="5373" width="13.7109375" style="37" customWidth="1"/>
    <col min="5374" max="5374" width="18.28515625" style="37" customWidth="1"/>
    <col min="5375" max="5375" width="25.5703125" style="37" customWidth="1"/>
    <col min="5376" max="5378" width="21" style="37" customWidth="1"/>
    <col min="5379" max="5379" width="24.5703125" style="37" customWidth="1"/>
    <col min="5380" max="5380" width="23.5703125" style="37" customWidth="1"/>
    <col min="5381" max="5382" width="23.7109375" style="37" customWidth="1"/>
    <col min="5383" max="5383" width="23" style="37" customWidth="1"/>
    <col min="5384" max="5384" width="22.7109375" style="37" customWidth="1"/>
    <col min="5385" max="5385" width="24.140625" style="37" customWidth="1"/>
    <col min="5386" max="5626" width="9.140625" style="37"/>
    <col min="5627" max="5627" width="24.140625" style="37" customWidth="1"/>
    <col min="5628" max="5628" width="77.85546875" style="37" customWidth="1"/>
    <col min="5629" max="5629" width="13.7109375" style="37" customWidth="1"/>
    <col min="5630" max="5630" width="18.28515625" style="37" customWidth="1"/>
    <col min="5631" max="5631" width="25.5703125" style="37" customWidth="1"/>
    <col min="5632" max="5634" width="21" style="37" customWidth="1"/>
    <col min="5635" max="5635" width="24.5703125" style="37" customWidth="1"/>
    <col min="5636" max="5636" width="23.5703125" style="37" customWidth="1"/>
    <col min="5637" max="5638" width="23.7109375" style="37" customWidth="1"/>
    <col min="5639" max="5639" width="23" style="37" customWidth="1"/>
    <col min="5640" max="5640" width="22.7109375" style="37" customWidth="1"/>
    <col min="5641" max="5641" width="24.140625" style="37" customWidth="1"/>
    <col min="5642" max="5882" width="9.140625" style="37"/>
    <col min="5883" max="5883" width="24.140625" style="37" customWidth="1"/>
    <col min="5884" max="5884" width="77.85546875" style="37" customWidth="1"/>
    <col min="5885" max="5885" width="13.7109375" style="37" customWidth="1"/>
    <col min="5886" max="5886" width="18.28515625" style="37" customWidth="1"/>
    <col min="5887" max="5887" width="25.5703125" style="37" customWidth="1"/>
    <col min="5888" max="5890" width="21" style="37" customWidth="1"/>
    <col min="5891" max="5891" width="24.5703125" style="37" customWidth="1"/>
    <col min="5892" max="5892" width="23.5703125" style="37" customWidth="1"/>
    <col min="5893" max="5894" width="23.7109375" style="37" customWidth="1"/>
    <col min="5895" max="5895" width="23" style="37" customWidth="1"/>
    <col min="5896" max="5896" width="22.7109375" style="37" customWidth="1"/>
    <col min="5897" max="5897" width="24.140625" style="37" customWidth="1"/>
    <col min="5898" max="6138" width="9.140625" style="37"/>
    <col min="6139" max="6139" width="24.140625" style="37" customWidth="1"/>
    <col min="6140" max="6140" width="77.85546875" style="37" customWidth="1"/>
    <col min="6141" max="6141" width="13.7109375" style="37" customWidth="1"/>
    <col min="6142" max="6142" width="18.28515625" style="37" customWidth="1"/>
    <col min="6143" max="6143" width="25.5703125" style="37" customWidth="1"/>
    <col min="6144" max="6146" width="21" style="37" customWidth="1"/>
    <col min="6147" max="6147" width="24.5703125" style="37" customWidth="1"/>
    <col min="6148" max="6148" width="23.5703125" style="37" customWidth="1"/>
    <col min="6149" max="6150" width="23.7109375" style="37" customWidth="1"/>
    <col min="6151" max="6151" width="23" style="37" customWidth="1"/>
    <col min="6152" max="6152" width="22.7109375" style="37" customWidth="1"/>
    <col min="6153" max="6153" width="24.140625" style="37" customWidth="1"/>
    <col min="6154" max="6394" width="9.140625" style="37"/>
    <col min="6395" max="6395" width="24.140625" style="37" customWidth="1"/>
    <col min="6396" max="6396" width="77.85546875" style="37" customWidth="1"/>
    <col min="6397" max="6397" width="13.7109375" style="37" customWidth="1"/>
    <col min="6398" max="6398" width="18.28515625" style="37" customWidth="1"/>
    <col min="6399" max="6399" width="25.5703125" style="37" customWidth="1"/>
    <col min="6400" max="6402" width="21" style="37" customWidth="1"/>
    <col min="6403" max="6403" width="24.5703125" style="37" customWidth="1"/>
    <col min="6404" max="6404" width="23.5703125" style="37" customWidth="1"/>
    <col min="6405" max="6406" width="23.7109375" style="37" customWidth="1"/>
    <col min="6407" max="6407" width="23" style="37" customWidth="1"/>
    <col min="6408" max="6408" width="22.7109375" style="37" customWidth="1"/>
    <col min="6409" max="6409" width="24.140625" style="37" customWidth="1"/>
    <col min="6410" max="6650" width="9.140625" style="37"/>
    <col min="6651" max="6651" width="24.140625" style="37" customWidth="1"/>
    <col min="6652" max="6652" width="77.85546875" style="37" customWidth="1"/>
    <col min="6653" max="6653" width="13.7109375" style="37" customWidth="1"/>
    <col min="6654" max="6654" width="18.28515625" style="37" customWidth="1"/>
    <col min="6655" max="6655" width="25.5703125" style="37" customWidth="1"/>
    <col min="6656" max="6658" width="21" style="37" customWidth="1"/>
    <col min="6659" max="6659" width="24.5703125" style="37" customWidth="1"/>
    <col min="6660" max="6660" width="23.5703125" style="37" customWidth="1"/>
    <col min="6661" max="6662" width="23.7109375" style="37" customWidth="1"/>
    <col min="6663" max="6663" width="23" style="37" customWidth="1"/>
    <col min="6664" max="6664" width="22.7109375" style="37" customWidth="1"/>
    <col min="6665" max="6665" width="24.140625" style="37" customWidth="1"/>
    <col min="6666" max="6906" width="9.140625" style="37"/>
    <col min="6907" max="6907" width="24.140625" style="37" customWidth="1"/>
    <col min="6908" max="6908" width="77.85546875" style="37" customWidth="1"/>
    <col min="6909" max="6909" width="13.7109375" style="37" customWidth="1"/>
    <col min="6910" max="6910" width="18.28515625" style="37" customWidth="1"/>
    <col min="6911" max="6911" width="25.5703125" style="37" customWidth="1"/>
    <col min="6912" max="6914" width="21" style="37" customWidth="1"/>
    <col min="6915" max="6915" width="24.5703125" style="37" customWidth="1"/>
    <col min="6916" max="6916" width="23.5703125" style="37" customWidth="1"/>
    <col min="6917" max="6918" width="23.7109375" style="37" customWidth="1"/>
    <col min="6919" max="6919" width="23" style="37" customWidth="1"/>
    <col min="6920" max="6920" width="22.7109375" style="37" customWidth="1"/>
    <col min="6921" max="6921" width="24.140625" style="37" customWidth="1"/>
    <col min="6922" max="7162" width="9.140625" style="37"/>
    <col min="7163" max="7163" width="24.140625" style="37" customWidth="1"/>
    <col min="7164" max="7164" width="77.85546875" style="37" customWidth="1"/>
    <col min="7165" max="7165" width="13.7109375" style="37" customWidth="1"/>
    <col min="7166" max="7166" width="18.28515625" style="37" customWidth="1"/>
    <col min="7167" max="7167" width="25.5703125" style="37" customWidth="1"/>
    <col min="7168" max="7170" width="21" style="37" customWidth="1"/>
    <col min="7171" max="7171" width="24.5703125" style="37" customWidth="1"/>
    <col min="7172" max="7172" width="23.5703125" style="37" customWidth="1"/>
    <col min="7173" max="7174" width="23.7109375" style="37" customWidth="1"/>
    <col min="7175" max="7175" width="23" style="37" customWidth="1"/>
    <col min="7176" max="7176" width="22.7109375" style="37" customWidth="1"/>
    <col min="7177" max="7177" width="24.140625" style="37" customWidth="1"/>
    <col min="7178" max="7418" width="9.140625" style="37"/>
    <col min="7419" max="7419" width="24.140625" style="37" customWidth="1"/>
    <col min="7420" max="7420" width="77.85546875" style="37" customWidth="1"/>
    <col min="7421" max="7421" width="13.7109375" style="37" customWidth="1"/>
    <col min="7422" max="7422" width="18.28515625" style="37" customWidth="1"/>
    <col min="7423" max="7423" width="25.5703125" style="37" customWidth="1"/>
    <col min="7424" max="7426" width="21" style="37" customWidth="1"/>
    <col min="7427" max="7427" width="24.5703125" style="37" customWidth="1"/>
    <col min="7428" max="7428" width="23.5703125" style="37" customWidth="1"/>
    <col min="7429" max="7430" width="23.7109375" style="37" customWidth="1"/>
    <col min="7431" max="7431" width="23" style="37" customWidth="1"/>
    <col min="7432" max="7432" width="22.7109375" style="37" customWidth="1"/>
    <col min="7433" max="7433" width="24.140625" style="37" customWidth="1"/>
    <col min="7434" max="7674" width="9.140625" style="37"/>
    <col min="7675" max="7675" width="24.140625" style="37" customWidth="1"/>
    <col min="7676" max="7676" width="77.85546875" style="37" customWidth="1"/>
    <col min="7677" max="7677" width="13.7109375" style="37" customWidth="1"/>
    <col min="7678" max="7678" width="18.28515625" style="37" customWidth="1"/>
    <col min="7679" max="7679" width="25.5703125" style="37" customWidth="1"/>
    <col min="7680" max="7682" width="21" style="37" customWidth="1"/>
    <col min="7683" max="7683" width="24.5703125" style="37" customWidth="1"/>
    <col min="7684" max="7684" width="23.5703125" style="37" customWidth="1"/>
    <col min="7685" max="7686" width="23.7109375" style="37" customWidth="1"/>
    <col min="7687" max="7687" width="23" style="37" customWidth="1"/>
    <col min="7688" max="7688" width="22.7109375" style="37" customWidth="1"/>
    <col min="7689" max="7689" width="24.140625" style="37" customWidth="1"/>
    <col min="7690" max="7930" width="9.140625" style="37"/>
    <col min="7931" max="7931" width="24.140625" style="37" customWidth="1"/>
    <col min="7932" max="7932" width="77.85546875" style="37" customWidth="1"/>
    <col min="7933" max="7933" width="13.7109375" style="37" customWidth="1"/>
    <col min="7934" max="7934" width="18.28515625" style="37" customWidth="1"/>
    <col min="7935" max="7935" width="25.5703125" style="37" customWidth="1"/>
    <col min="7936" max="7938" width="21" style="37" customWidth="1"/>
    <col min="7939" max="7939" width="24.5703125" style="37" customWidth="1"/>
    <col min="7940" max="7940" width="23.5703125" style="37" customWidth="1"/>
    <col min="7941" max="7942" width="23.7109375" style="37" customWidth="1"/>
    <col min="7943" max="7943" width="23" style="37" customWidth="1"/>
    <col min="7944" max="7944" width="22.7109375" style="37" customWidth="1"/>
    <col min="7945" max="7945" width="24.140625" style="37" customWidth="1"/>
    <col min="7946" max="8186" width="9.140625" style="37"/>
    <col min="8187" max="8187" width="24.140625" style="37" customWidth="1"/>
    <col min="8188" max="8188" width="77.85546875" style="37" customWidth="1"/>
    <col min="8189" max="8189" width="13.7109375" style="37" customWidth="1"/>
    <col min="8190" max="8190" width="18.28515625" style="37" customWidth="1"/>
    <col min="8191" max="8191" width="25.5703125" style="37" customWidth="1"/>
    <col min="8192" max="8194" width="21" style="37" customWidth="1"/>
    <col min="8195" max="8195" width="24.5703125" style="37" customWidth="1"/>
    <col min="8196" max="8196" width="23.5703125" style="37" customWidth="1"/>
    <col min="8197" max="8198" width="23.7109375" style="37" customWidth="1"/>
    <col min="8199" max="8199" width="23" style="37" customWidth="1"/>
    <col min="8200" max="8200" width="22.7109375" style="37" customWidth="1"/>
    <col min="8201" max="8201" width="24.140625" style="37" customWidth="1"/>
    <col min="8202" max="8442" width="9.140625" style="37"/>
    <col min="8443" max="8443" width="24.140625" style="37" customWidth="1"/>
    <col min="8444" max="8444" width="77.85546875" style="37" customWidth="1"/>
    <col min="8445" max="8445" width="13.7109375" style="37" customWidth="1"/>
    <col min="8446" max="8446" width="18.28515625" style="37" customWidth="1"/>
    <col min="8447" max="8447" width="25.5703125" style="37" customWidth="1"/>
    <col min="8448" max="8450" width="21" style="37" customWidth="1"/>
    <col min="8451" max="8451" width="24.5703125" style="37" customWidth="1"/>
    <col min="8452" max="8452" width="23.5703125" style="37" customWidth="1"/>
    <col min="8453" max="8454" width="23.7109375" style="37" customWidth="1"/>
    <col min="8455" max="8455" width="23" style="37" customWidth="1"/>
    <col min="8456" max="8456" width="22.7109375" style="37" customWidth="1"/>
    <col min="8457" max="8457" width="24.140625" style="37" customWidth="1"/>
    <col min="8458" max="8698" width="9.140625" style="37"/>
    <col min="8699" max="8699" width="24.140625" style="37" customWidth="1"/>
    <col min="8700" max="8700" width="77.85546875" style="37" customWidth="1"/>
    <col min="8701" max="8701" width="13.7109375" style="37" customWidth="1"/>
    <col min="8702" max="8702" width="18.28515625" style="37" customWidth="1"/>
    <col min="8703" max="8703" width="25.5703125" style="37" customWidth="1"/>
    <col min="8704" max="8706" width="21" style="37" customWidth="1"/>
    <col min="8707" max="8707" width="24.5703125" style="37" customWidth="1"/>
    <col min="8708" max="8708" width="23.5703125" style="37" customWidth="1"/>
    <col min="8709" max="8710" width="23.7109375" style="37" customWidth="1"/>
    <col min="8711" max="8711" width="23" style="37" customWidth="1"/>
    <col min="8712" max="8712" width="22.7109375" style="37" customWidth="1"/>
    <col min="8713" max="8713" width="24.140625" style="37" customWidth="1"/>
    <col min="8714" max="8954" width="9.140625" style="37"/>
    <col min="8955" max="8955" width="24.140625" style="37" customWidth="1"/>
    <col min="8956" max="8956" width="77.85546875" style="37" customWidth="1"/>
    <col min="8957" max="8957" width="13.7109375" style="37" customWidth="1"/>
    <col min="8958" max="8958" width="18.28515625" style="37" customWidth="1"/>
    <col min="8959" max="8959" width="25.5703125" style="37" customWidth="1"/>
    <col min="8960" max="8962" width="21" style="37" customWidth="1"/>
    <col min="8963" max="8963" width="24.5703125" style="37" customWidth="1"/>
    <col min="8964" max="8964" width="23.5703125" style="37" customWidth="1"/>
    <col min="8965" max="8966" width="23.7109375" style="37" customWidth="1"/>
    <col min="8967" max="8967" width="23" style="37" customWidth="1"/>
    <col min="8968" max="8968" width="22.7109375" style="37" customWidth="1"/>
    <col min="8969" max="8969" width="24.140625" style="37" customWidth="1"/>
    <col min="8970" max="9210" width="9.140625" style="37"/>
    <col min="9211" max="9211" width="24.140625" style="37" customWidth="1"/>
    <col min="9212" max="9212" width="77.85546875" style="37" customWidth="1"/>
    <col min="9213" max="9213" width="13.7109375" style="37" customWidth="1"/>
    <col min="9214" max="9214" width="18.28515625" style="37" customWidth="1"/>
    <col min="9215" max="9215" width="25.5703125" style="37" customWidth="1"/>
    <col min="9216" max="9218" width="21" style="37" customWidth="1"/>
    <col min="9219" max="9219" width="24.5703125" style="37" customWidth="1"/>
    <col min="9220" max="9220" width="23.5703125" style="37" customWidth="1"/>
    <col min="9221" max="9222" width="23.7109375" style="37" customWidth="1"/>
    <col min="9223" max="9223" width="23" style="37" customWidth="1"/>
    <col min="9224" max="9224" width="22.7109375" style="37" customWidth="1"/>
    <col min="9225" max="9225" width="24.140625" style="37" customWidth="1"/>
    <col min="9226" max="9466" width="9.140625" style="37"/>
    <col min="9467" max="9467" width="24.140625" style="37" customWidth="1"/>
    <col min="9468" max="9468" width="77.85546875" style="37" customWidth="1"/>
    <col min="9469" max="9469" width="13.7109375" style="37" customWidth="1"/>
    <col min="9470" max="9470" width="18.28515625" style="37" customWidth="1"/>
    <col min="9471" max="9471" width="25.5703125" style="37" customWidth="1"/>
    <col min="9472" max="9474" width="21" style="37" customWidth="1"/>
    <col min="9475" max="9475" width="24.5703125" style="37" customWidth="1"/>
    <col min="9476" max="9476" width="23.5703125" style="37" customWidth="1"/>
    <col min="9477" max="9478" width="23.7109375" style="37" customWidth="1"/>
    <col min="9479" max="9479" width="23" style="37" customWidth="1"/>
    <col min="9480" max="9480" width="22.7109375" style="37" customWidth="1"/>
    <col min="9481" max="9481" width="24.140625" style="37" customWidth="1"/>
    <col min="9482" max="9722" width="9.140625" style="37"/>
    <col min="9723" max="9723" width="24.140625" style="37" customWidth="1"/>
    <col min="9724" max="9724" width="77.85546875" style="37" customWidth="1"/>
    <col min="9725" max="9725" width="13.7109375" style="37" customWidth="1"/>
    <col min="9726" max="9726" width="18.28515625" style="37" customWidth="1"/>
    <col min="9727" max="9727" width="25.5703125" style="37" customWidth="1"/>
    <col min="9728" max="9730" width="21" style="37" customWidth="1"/>
    <col min="9731" max="9731" width="24.5703125" style="37" customWidth="1"/>
    <col min="9732" max="9732" width="23.5703125" style="37" customWidth="1"/>
    <col min="9733" max="9734" width="23.7109375" style="37" customWidth="1"/>
    <col min="9735" max="9735" width="23" style="37" customWidth="1"/>
    <col min="9736" max="9736" width="22.7109375" style="37" customWidth="1"/>
    <col min="9737" max="9737" width="24.140625" style="37" customWidth="1"/>
    <col min="9738" max="9978" width="9.140625" style="37"/>
    <col min="9979" max="9979" width="24.140625" style="37" customWidth="1"/>
    <col min="9980" max="9980" width="77.85546875" style="37" customWidth="1"/>
    <col min="9981" max="9981" width="13.7109375" style="37" customWidth="1"/>
    <col min="9982" max="9982" width="18.28515625" style="37" customWidth="1"/>
    <col min="9983" max="9983" width="25.5703125" style="37" customWidth="1"/>
    <col min="9984" max="9986" width="21" style="37" customWidth="1"/>
    <col min="9987" max="9987" width="24.5703125" style="37" customWidth="1"/>
    <col min="9988" max="9988" width="23.5703125" style="37" customWidth="1"/>
    <col min="9989" max="9990" width="23.7109375" style="37" customWidth="1"/>
    <col min="9991" max="9991" width="23" style="37" customWidth="1"/>
    <col min="9992" max="9992" width="22.7109375" style="37" customWidth="1"/>
    <col min="9993" max="9993" width="24.140625" style="37" customWidth="1"/>
    <col min="9994" max="10234" width="9.140625" style="37"/>
    <col min="10235" max="10235" width="24.140625" style="37" customWidth="1"/>
    <col min="10236" max="10236" width="77.85546875" style="37" customWidth="1"/>
    <col min="10237" max="10237" width="13.7109375" style="37" customWidth="1"/>
    <col min="10238" max="10238" width="18.28515625" style="37" customWidth="1"/>
    <col min="10239" max="10239" width="25.5703125" style="37" customWidth="1"/>
    <col min="10240" max="10242" width="21" style="37" customWidth="1"/>
    <col min="10243" max="10243" width="24.5703125" style="37" customWidth="1"/>
    <col min="10244" max="10244" width="23.5703125" style="37" customWidth="1"/>
    <col min="10245" max="10246" width="23.7109375" style="37" customWidth="1"/>
    <col min="10247" max="10247" width="23" style="37" customWidth="1"/>
    <col min="10248" max="10248" width="22.7109375" style="37" customWidth="1"/>
    <col min="10249" max="10249" width="24.140625" style="37" customWidth="1"/>
    <col min="10250" max="10490" width="9.140625" style="37"/>
    <col min="10491" max="10491" width="24.140625" style="37" customWidth="1"/>
    <col min="10492" max="10492" width="77.85546875" style="37" customWidth="1"/>
    <col min="10493" max="10493" width="13.7109375" style="37" customWidth="1"/>
    <col min="10494" max="10494" width="18.28515625" style="37" customWidth="1"/>
    <col min="10495" max="10495" width="25.5703125" style="37" customWidth="1"/>
    <col min="10496" max="10498" width="21" style="37" customWidth="1"/>
    <col min="10499" max="10499" width="24.5703125" style="37" customWidth="1"/>
    <col min="10500" max="10500" width="23.5703125" style="37" customWidth="1"/>
    <col min="10501" max="10502" width="23.7109375" style="37" customWidth="1"/>
    <col min="10503" max="10503" width="23" style="37" customWidth="1"/>
    <col min="10504" max="10504" width="22.7109375" style="37" customWidth="1"/>
    <col min="10505" max="10505" width="24.140625" style="37" customWidth="1"/>
    <col min="10506" max="10746" width="9.140625" style="37"/>
    <col min="10747" max="10747" width="24.140625" style="37" customWidth="1"/>
    <col min="10748" max="10748" width="77.85546875" style="37" customWidth="1"/>
    <col min="10749" max="10749" width="13.7109375" style="37" customWidth="1"/>
    <col min="10750" max="10750" width="18.28515625" style="37" customWidth="1"/>
    <col min="10751" max="10751" width="25.5703125" style="37" customWidth="1"/>
    <col min="10752" max="10754" width="21" style="37" customWidth="1"/>
    <col min="10755" max="10755" width="24.5703125" style="37" customWidth="1"/>
    <col min="10756" max="10756" width="23.5703125" style="37" customWidth="1"/>
    <col min="10757" max="10758" width="23.7109375" style="37" customWidth="1"/>
    <col min="10759" max="10759" width="23" style="37" customWidth="1"/>
    <col min="10760" max="10760" width="22.7109375" style="37" customWidth="1"/>
    <col min="10761" max="10761" width="24.140625" style="37" customWidth="1"/>
    <col min="10762" max="11002" width="9.140625" style="37"/>
    <col min="11003" max="11003" width="24.140625" style="37" customWidth="1"/>
    <col min="11004" max="11004" width="77.85546875" style="37" customWidth="1"/>
    <col min="11005" max="11005" width="13.7109375" style="37" customWidth="1"/>
    <col min="11006" max="11006" width="18.28515625" style="37" customWidth="1"/>
    <col min="11007" max="11007" width="25.5703125" style="37" customWidth="1"/>
    <col min="11008" max="11010" width="21" style="37" customWidth="1"/>
    <col min="11011" max="11011" width="24.5703125" style="37" customWidth="1"/>
    <col min="11012" max="11012" width="23.5703125" style="37" customWidth="1"/>
    <col min="11013" max="11014" width="23.7109375" style="37" customWidth="1"/>
    <col min="11015" max="11015" width="23" style="37" customWidth="1"/>
    <col min="11016" max="11016" width="22.7109375" style="37" customWidth="1"/>
    <col min="11017" max="11017" width="24.140625" style="37" customWidth="1"/>
    <col min="11018" max="11258" width="9.140625" style="37"/>
    <col min="11259" max="11259" width="24.140625" style="37" customWidth="1"/>
    <col min="11260" max="11260" width="77.85546875" style="37" customWidth="1"/>
    <col min="11261" max="11261" width="13.7109375" style="37" customWidth="1"/>
    <col min="11262" max="11262" width="18.28515625" style="37" customWidth="1"/>
    <col min="11263" max="11263" width="25.5703125" style="37" customWidth="1"/>
    <col min="11264" max="11266" width="21" style="37" customWidth="1"/>
    <col min="11267" max="11267" width="24.5703125" style="37" customWidth="1"/>
    <col min="11268" max="11268" width="23.5703125" style="37" customWidth="1"/>
    <col min="11269" max="11270" width="23.7109375" style="37" customWidth="1"/>
    <col min="11271" max="11271" width="23" style="37" customWidth="1"/>
    <col min="11272" max="11272" width="22.7109375" style="37" customWidth="1"/>
    <col min="11273" max="11273" width="24.140625" style="37" customWidth="1"/>
    <col min="11274" max="11514" width="9.140625" style="37"/>
    <col min="11515" max="11515" width="24.140625" style="37" customWidth="1"/>
    <col min="11516" max="11516" width="77.85546875" style="37" customWidth="1"/>
    <col min="11517" max="11517" width="13.7109375" style="37" customWidth="1"/>
    <col min="11518" max="11518" width="18.28515625" style="37" customWidth="1"/>
    <col min="11519" max="11519" width="25.5703125" style="37" customWidth="1"/>
    <col min="11520" max="11522" width="21" style="37" customWidth="1"/>
    <col min="11523" max="11523" width="24.5703125" style="37" customWidth="1"/>
    <col min="11524" max="11524" width="23.5703125" style="37" customWidth="1"/>
    <col min="11525" max="11526" width="23.7109375" style="37" customWidth="1"/>
    <col min="11527" max="11527" width="23" style="37" customWidth="1"/>
    <col min="11528" max="11528" width="22.7109375" style="37" customWidth="1"/>
    <col min="11529" max="11529" width="24.140625" style="37" customWidth="1"/>
    <col min="11530" max="11770" width="9.140625" style="37"/>
    <col min="11771" max="11771" width="24.140625" style="37" customWidth="1"/>
    <col min="11772" max="11772" width="77.85546875" style="37" customWidth="1"/>
    <col min="11773" max="11773" width="13.7109375" style="37" customWidth="1"/>
    <col min="11774" max="11774" width="18.28515625" style="37" customWidth="1"/>
    <col min="11775" max="11775" width="25.5703125" style="37" customWidth="1"/>
    <col min="11776" max="11778" width="21" style="37" customWidth="1"/>
    <col min="11779" max="11779" width="24.5703125" style="37" customWidth="1"/>
    <col min="11780" max="11780" width="23.5703125" style="37" customWidth="1"/>
    <col min="11781" max="11782" width="23.7109375" style="37" customWidth="1"/>
    <col min="11783" max="11783" width="23" style="37" customWidth="1"/>
    <col min="11784" max="11784" width="22.7109375" style="37" customWidth="1"/>
    <col min="11785" max="11785" width="24.140625" style="37" customWidth="1"/>
    <col min="11786" max="12026" width="9.140625" style="37"/>
    <col min="12027" max="12027" width="24.140625" style="37" customWidth="1"/>
    <col min="12028" max="12028" width="77.85546875" style="37" customWidth="1"/>
    <col min="12029" max="12029" width="13.7109375" style="37" customWidth="1"/>
    <col min="12030" max="12030" width="18.28515625" style="37" customWidth="1"/>
    <col min="12031" max="12031" width="25.5703125" style="37" customWidth="1"/>
    <col min="12032" max="12034" width="21" style="37" customWidth="1"/>
    <col min="12035" max="12035" width="24.5703125" style="37" customWidth="1"/>
    <col min="12036" max="12036" width="23.5703125" style="37" customWidth="1"/>
    <col min="12037" max="12038" width="23.7109375" style="37" customWidth="1"/>
    <col min="12039" max="12039" width="23" style="37" customWidth="1"/>
    <col min="12040" max="12040" width="22.7109375" style="37" customWidth="1"/>
    <col min="12041" max="12041" width="24.140625" style="37" customWidth="1"/>
    <col min="12042" max="12282" width="9.140625" style="37"/>
    <col min="12283" max="12283" width="24.140625" style="37" customWidth="1"/>
    <col min="12284" max="12284" width="77.85546875" style="37" customWidth="1"/>
    <col min="12285" max="12285" width="13.7109375" style="37" customWidth="1"/>
    <col min="12286" max="12286" width="18.28515625" style="37" customWidth="1"/>
    <col min="12287" max="12287" width="25.5703125" style="37" customWidth="1"/>
    <col min="12288" max="12290" width="21" style="37" customWidth="1"/>
    <col min="12291" max="12291" width="24.5703125" style="37" customWidth="1"/>
    <col min="12292" max="12292" width="23.5703125" style="37" customWidth="1"/>
    <col min="12293" max="12294" width="23.7109375" style="37" customWidth="1"/>
    <col min="12295" max="12295" width="23" style="37" customWidth="1"/>
    <col min="12296" max="12296" width="22.7109375" style="37" customWidth="1"/>
    <col min="12297" max="12297" width="24.140625" style="37" customWidth="1"/>
    <col min="12298" max="12538" width="9.140625" style="37"/>
    <col min="12539" max="12539" width="24.140625" style="37" customWidth="1"/>
    <col min="12540" max="12540" width="77.85546875" style="37" customWidth="1"/>
    <col min="12541" max="12541" width="13.7109375" style="37" customWidth="1"/>
    <col min="12542" max="12542" width="18.28515625" style="37" customWidth="1"/>
    <col min="12543" max="12543" width="25.5703125" style="37" customWidth="1"/>
    <col min="12544" max="12546" width="21" style="37" customWidth="1"/>
    <col min="12547" max="12547" width="24.5703125" style="37" customWidth="1"/>
    <col min="12548" max="12548" width="23.5703125" style="37" customWidth="1"/>
    <col min="12549" max="12550" width="23.7109375" style="37" customWidth="1"/>
    <col min="12551" max="12551" width="23" style="37" customWidth="1"/>
    <col min="12552" max="12552" width="22.7109375" style="37" customWidth="1"/>
    <col min="12553" max="12553" width="24.140625" style="37" customWidth="1"/>
    <col min="12554" max="12794" width="9.140625" style="37"/>
    <col min="12795" max="12795" width="24.140625" style="37" customWidth="1"/>
    <col min="12796" max="12796" width="77.85546875" style="37" customWidth="1"/>
    <col min="12797" max="12797" width="13.7109375" style="37" customWidth="1"/>
    <col min="12798" max="12798" width="18.28515625" style="37" customWidth="1"/>
    <col min="12799" max="12799" width="25.5703125" style="37" customWidth="1"/>
    <col min="12800" max="12802" width="21" style="37" customWidth="1"/>
    <col min="12803" max="12803" width="24.5703125" style="37" customWidth="1"/>
    <col min="12804" max="12804" width="23.5703125" style="37" customWidth="1"/>
    <col min="12805" max="12806" width="23.7109375" style="37" customWidth="1"/>
    <col min="12807" max="12807" width="23" style="37" customWidth="1"/>
    <col min="12808" max="12808" width="22.7109375" style="37" customWidth="1"/>
    <col min="12809" max="12809" width="24.140625" style="37" customWidth="1"/>
    <col min="12810" max="13050" width="9.140625" style="37"/>
    <col min="13051" max="13051" width="24.140625" style="37" customWidth="1"/>
    <col min="13052" max="13052" width="77.85546875" style="37" customWidth="1"/>
    <col min="13053" max="13053" width="13.7109375" style="37" customWidth="1"/>
    <col min="13054" max="13054" width="18.28515625" style="37" customWidth="1"/>
    <col min="13055" max="13055" width="25.5703125" style="37" customWidth="1"/>
    <col min="13056" max="13058" width="21" style="37" customWidth="1"/>
    <col min="13059" max="13059" width="24.5703125" style="37" customWidth="1"/>
    <col min="13060" max="13060" width="23.5703125" style="37" customWidth="1"/>
    <col min="13061" max="13062" width="23.7109375" style="37" customWidth="1"/>
    <col min="13063" max="13063" width="23" style="37" customWidth="1"/>
    <col min="13064" max="13064" width="22.7109375" style="37" customWidth="1"/>
    <col min="13065" max="13065" width="24.140625" style="37" customWidth="1"/>
    <col min="13066" max="13306" width="9.140625" style="37"/>
    <col min="13307" max="13307" width="24.140625" style="37" customWidth="1"/>
    <col min="13308" max="13308" width="77.85546875" style="37" customWidth="1"/>
    <col min="13309" max="13309" width="13.7109375" style="37" customWidth="1"/>
    <col min="13310" max="13310" width="18.28515625" style="37" customWidth="1"/>
    <col min="13311" max="13311" width="25.5703125" style="37" customWidth="1"/>
    <col min="13312" max="13314" width="21" style="37" customWidth="1"/>
    <col min="13315" max="13315" width="24.5703125" style="37" customWidth="1"/>
    <col min="13316" max="13316" width="23.5703125" style="37" customWidth="1"/>
    <col min="13317" max="13318" width="23.7109375" style="37" customWidth="1"/>
    <col min="13319" max="13319" width="23" style="37" customWidth="1"/>
    <col min="13320" max="13320" width="22.7109375" style="37" customWidth="1"/>
    <col min="13321" max="13321" width="24.140625" style="37" customWidth="1"/>
    <col min="13322" max="13562" width="9.140625" style="37"/>
    <col min="13563" max="13563" width="24.140625" style="37" customWidth="1"/>
    <col min="13564" max="13564" width="77.85546875" style="37" customWidth="1"/>
    <col min="13565" max="13565" width="13.7109375" style="37" customWidth="1"/>
    <col min="13566" max="13566" width="18.28515625" style="37" customWidth="1"/>
    <col min="13567" max="13567" width="25.5703125" style="37" customWidth="1"/>
    <col min="13568" max="13570" width="21" style="37" customWidth="1"/>
    <col min="13571" max="13571" width="24.5703125" style="37" customWidth="1"/>
    <col min="13572" max="13572" width="23.5703125" style="37" customWidth="1"/>
    <col min="13573" max="13574" width="23.7109375" style="37" customWidth="1"/>
    <col min="13575" max="13575" width="23" style="37" customWidth="1"/>
    <col min="13576" max="13576" width="22.7109375" style="37" customWidth="1"/>
    <col min="13577" max="13577" width="24.140625" style="37" customWidth="1"/>
    <col min="13578" max="13818" width="9.140625" style="37"/>
    <col min="13819" max="13819" width="24.140625" style="37" customWidth="1"/>
    <col min="13820" max="13820" width="77.85546875" style="37" customWidth="1"/>
    <col min="13821" max="13821" width="13.7109375" style="37" customWidth="1"/>
    <col min="13822" max="13822" width="18.28515625" style="37" customWidth="1"/>
    <col min="13823" max="13823" width="25.5703125" style="37" customWidth="1"/>
    <col min="13824" max="13826" width="21" style="37" customWidth="1"/>
    <col min="13827" max="13827" width="24.5703125" style="37" customWidth="1"/>
    <col min="13828" max="13828" width="23.5703125" style="37" customWidth="1"/>
    <col min="13829" max="13830" width="23.7109375" style="37" customWidth="1"/>
    <col min="13831" max="13831" width="23" style="37" customWidth="1"/>
    <col min="13832" max="13832" width="22.7109375" style="37" customWidth="1"/>
    <col min="13833" max="13833" width="24.140625" style="37" customWidth="1"/>
    <col min="13834" max="14074" width="9.140625" style="37"/>
    <col min="14075" max="14075" width="24.140625" style="37" customWidth="1"/>
    <col min="14076" max="14076" width="77.85546875" style="37" customWidth="1"/>
    <col min="14077" max="14077" width="13.7109375" style="37" customWidth="1"/>
    <col min="14078" max="14078" width="18.28515625" style="37" customWidth="1"/>
    <col min="14079" max="14079" width="25.5703125" style="37" customWidth="1"/>
    <col min="14080" max="14082" width="21" style="37" customWidth="1"/>
    <col min="14083" max="14083" width="24.5703125" style="37" customWidth="1"/>
    <col min="14084" max="14084" width="23.5703125" style="37" customWidth="1"/>
    <col min="14085" max="14086" width="23.7109375" style="37" customWidth="1"/>
    <col min="14087" max="14087" width="23" style="37" customWidth="1"/>
    <col min="14088" max="14088" width="22.7109375" style="37" customWidth="1"/>
    <col min="14089" max="14089" width="24.140625" style="37" customWidth="1"/>
    <col min="14090" max="14330" width="9.140625" style="37"/>
    <col min="14331" max="14331" width="24.140625" style="37" customWidth="1"/>
    <col min="14332" max="14332" width="77.85546875" style="37" customWidth="1"/>
    <col min="14333" max="14333" width="13.7109375" style="37" customWidth="1"/>
    <col min="14334" max="14334" width="18.28515625" style="37" customWidth="1"/>
    <col min="14335" max="14335" width="25.5703125" style="37" customWidth="1"/>
    <col min="14336" max="14338" width="21" style="37" customWidth="1"/>
    <col min="14339" max="14339" width="24.5703125" style="37" customWidth="1"/>
    <col min="14340" max="14340" width="23.5703125" style="37" customWidth="1"/>
    <col min="14341" max="14342" width="23.7109375" style="37" customWidth="1"/>
    <col min="14343" max="14343" width="23" style="37" customWidth="1"/>
    <col min="14344" max="14344" width="22.7109375" style="37" customWidth="1"/>
    <col min="14345" max="14345" width="24.140625" style="37" customWidth="1"/>
    <col min="14346" max="14586" width="9.140625" style="37"/>
    <col min="14587" max="14587" width="24.140625" style="37" customWidth="1"/>
    <col min="14588" max="14588" width="77.85546875" style="37" customWidth="1"/>
    <col min="14589" max="14589" width="13.7109375" style="37" customWidth="1"/>
    <col min="14590" max="14590" width="18.28515625" style="37" customWidth="1"/>
    <col min="14591" max="14591" width="25.5703125" style="37" customWidth="1"/>
    <col min="14592" max="14594" width="21" style="37" customWidth="1"/>
    <col min="14595" max="14595" width="24.5703125" style="37" customWidth="1"/>
    <col min="14596" max="14596" width="23.5703125" style="37" customWidth="1"/>
    <col min="14597" max="14598" width="23.7109375" style="37" customWidth="1"/>
    <col min="14599" max="14599" width="23" style="37" customWidth="1"/>
    <col min="14600" max="14600" width="22.7109375" style="37" customWidth="1"/>
    <col min="14601" max="14601" width="24.140625" style="37" customWidth="1"/>
    <col min="14602" max="14842" width="9.140625" style="37"/>
    <col min="14843" max="14843" width="24.140625" style="37" customWidth="1"/>
    <col min="14844" max="14844" width="77.85546875" style="37" customWidth="1"/>
    <col min="14845" max="14845" width="13.7109375" style="37" customWidth="1"/>
    <col min="14846" max="14846" width="18.28515625" style="37" customWidth="1"/>
    <col min="14847" max="14847" width="25.5703125" style="37" customWidth="1"/>
    <col min="14848" max="14850" width="21" style="37" customWidth="1"/>
    <col min="14851" max="14851" width="24.5703125" style="37" customWidth="1"/>
    <col min="14852" max="14852" width="23.5703125" style="37" customWidth="1"/>
    <col min="14853" max="14854" width="23.7109375" style="37" customWidth="1"/>
    <col min="14855" max="14855" width="23" style="37" customWidth="1"/>
    <col min="14856" max="14856" width="22.7109375" style="37" customWidth="1"/>
    <col min="14857" max="14857" width="24.140625" style="37" customWidth="1"/>
    <col min="14858" max="15098" width="9.140625" style="37"/>
    <col min="15099" max="15099" width="24.140625" style="37" customWidth="1"/>
    <col min="15100" max="15100" width="77.85546875" style="37" customWidth="1"/>
    <col min="15101" max="15101" width="13.7109375" style="37" customWidth="1"/>
    <col min="15102" max="15102" width="18.28515625" style="37" customWidth="1"/>
    <col min="15103" max="15103" width="25.5703125" style="37" customWidth="1"/>
    <col min="15104" max="15106" width="21" style="37" customWidth="1"/>
    <col min="15107" max="15107" width="24.5703125" style="37" customWidth="1"/>
    <col min="15108" max="15108" width="23.5703125" style="37" customWidth="1"/>
    <col min="15109" max="15110" width="23.7109375" style="37" customWidth="1"/>
    <col min="15111" max="15111" width="23" style="37" customWidth="1"/>
    <col min="15112" max="15112" width="22.7109375" style="37" customWidth="1"/>
    <col min="15113" max="15113" width="24.140625" style="37" customWidth="1"/>
    <col min="15114" max="15354" width="9.140625" style="37"/>
    <col min="15355" max="15355" width="24.140625" style="37" customWidth="1"/>
    <col min="15356" max="15356" width="77.85546875" style="37" customWidth="1"/>
    <col min="15357" max="15357" width="13.7109375" style="37" customWidth="1"/>
    <col min="15358" max="15358" width="18.28515625" style="37" customWidth="1"/>
    <col min="15359" max="15359" width="25.5703125" style="37" customWidth="1"/>
    <col min="15360" max="15362" width="21" style="37" customWidth="1"/>
    <col min="15363" max="15363" width="24.5703125" style="37" customWidth="1"/>
    <col min="15364" max="15364" width="23.5703125" style="37" customWidth="1"/>
    <col min="15365" max="15366" width="23.7109375" style="37" customWidth="1"/>
    <col min="15367" max="15367" width="23" style="37" customWidth="1"/>
    <col min="15368" max="15368" width="22.7109375" style="37" customWidth="1"/>
    <col min="15369" max="15369" width="24.140625" style="37" customWidth="1"/>
    <col min="15370" max="15610" width="9.140625" style="37"/>
    <col min="15611" max="15611" width="24.140625" style="37" customWidth="1"/>
    <col min="15612" max="15612" width="77.85546875" style="37" customWidth="1"/>
    <col min="15613" max="15613" width="13.7109375" style="37" customWidth="1"/>
    <col min="15614" max="15614" width="18.28515625" style="37" customWidth="1"/>
    <col min="15615" max="15615" width="25.5703125" style="37" customWidth="1"/>
    <col min="15616" max="15618" width="21" style="37" customWidth="1"/>
    <col min="15619" max="15619" width="24.5703125" style="37" customWidth="1"/>
    <col min="15620" max="15620" width="23.5703125" style="37" customWidth="1"/>
    <col min="15621" max="15622" width="23.7109375" style="37" customWidth="1"/>
    <col min="15623" max="15623" width="23" style="37" customWidth="1"/>
    <col min="15624" max="15624" width="22.7109375" style="37" customWidth="1"/>
    <col min="15625" max="15625" width="24.140625" style="37" customWidth="1"/>
    <col min="15626" max="15866" width="9.140625" style="37"/>
    <col min="15867" max="15867" width="24.140625" style="37" customWidth="1"/>
    <col min="15868" max="15868" width="77.85546875" style="37" customWidth="1"/>
    <col min="15869" max="15869" width="13.7109375" style="37" customWidth="1"/>
    <col min="15870" max="15870" width="18.28515625" style="37" customWidth="1"/>
    <col min="15871" max="15871" width="25.5703125" style="37" customWidth="1"/>
    <col min="15872" max="15874" width="21" style="37" customWidth="1"/>
    <col min="15875" max="15875" width="24.5703125" style="37" customWidth="1"/>
    <col min="15876" max="15876" width="23.5703125" style="37" customWidth="1"/>
    <col min="15877" max="15878" width="23.7109375" style="37" customWidth="1"/>
    <col min="15879" max="15879" width="23" style="37" customWidth="1"/>
    <col min="15880" max="15880" width="22.7109375" style="37" customWidth="1"/>
    <col min="15881" max="15881" width="24.140625" style="37" customWidth="1"/>
    <col min="15882" max="16122" width="9.140625" style="37"/>
    <col min="16123" max="16123" width="24.140625" style="37" customWidth="1"/>
    <col min="16124" max="16124" width="77.85546875" style="37" customWidth="1"/>
    <col min="16125" max="16125" width="13.7109375" style="37" customWidth="1"/>
    <col min="16126" max="16126" width="18.28515625" style="37" customWidth="1"/>
    <col min="16127" max="16127" width="25.5703125" style="37" customWidth="1"/>
    <col min="16128" max="16130" width="21" style="37" customWidth="1"/>
    <col min="16131" max="16131" width="24.5703125" style="37" customWidth="1"/>
    <col min="16132" max="16132" width="23.5703125" style="37" customWidth="1"/>
    <col min="16133" max="16134" width="23.7109375" style="37" customWidth="1"/>
    <col min="16135" max="16135" width="23" style="37" customWidth="1"/>
    <col min="16136" max="16136" width="22.7109375" style="37" customWidth="1"/>
    <col min="16137" max="16137" width="24.140625" style="37" customWidth="1"/>
    <col min="16138" max="16384" width="9.140625" style="37"/>
  </cols>
  <sheetData>
    <row r="1" spans="1:9" ht="129.94999999999999" customHeight="1" x14ac:dyDescent="0.25">
      <c r="A1" s="231"/>
      <c r="B1" s="232"/>
      <c r="C1" s="233"/>
      <c r="D1" s="232"/>
      <c r="E1" s="232"/>
      <c r="F1" s="232"/>
      <c r="G1" s="232"/>
      <c r="H1" s="234"/>
    </row>
    <row r="2" spans="1:9" ht="24.95" customHeight="1" x14ac:dyDescent="0.25">
      <c r="A2" s="235" t="s">
        <v>356</v>
      </c>
      <c r="B2" s="143"/>
      <c r="C2" s="143"/>
      <c r="D2" s="143"/>
      <c r="E2" s="143"/>
      <c r="F2" s="143"/>
      <c r="G2" s="143"/>
      <c r="H2" s="236"/>
    </row>
    <row r="3" spans="1:9" s="5" customFormat="1" ht="14.45" customHeight="1" x14ac:dyDescent="0.25">
      <c r="A3" s="146"/>
      <c r="B3" s="147"/>
      <c r="C3" s="147"/>
      <c r="D3" s="147"/>
      <c r="E3" s="147"/>
      <c r="F3" s="147"/>
      <c r="G3" s="147"/>
      <c r="H3" s="148"/>
    </row>
    <row r="4" spans="1:9" x14ac:dyDescent="0.25">
      <c r="A4" s="150" t="s">
        <v>15</v>
      </c>
      <c r="B4" s="150" t="s">
        <v>38</v>
      </c>
      <c r="C4" s="149" t="s">
        <v>39</v>
      </c>
      <c r="D4" s="151" t="s">
        <v>40</v>
      </c>
      <c r="E4" s="151"/>
      <c r="F4" s="151"/>
      <c r="G4" s="151"/>
      <c r="H4" s="151"/>
    </row>
    <row r="5" spans="1:9" ht="30" customHeight="1" x14ac:dyDescent="0.25">
      <c r="A5" s="150"/>
      <c r="B5" s="150"/>
      <c r="C5" s="149"/>
      <c r="D5" s="101"/>
      <c r="E5" s="151" t="s">
        <v>62</v>
      </c>
      <c r="F5" s="151"/>
      <c r="G5" s="151"/>
      <c r="H5" s="103" t="s">
        <v>63</v>
      </c>
    </row>
    <row r="6" spans="1:9" s="38" customFormat="1" ht="45" x14ac:dyDescent="0.25">
      <c r="A6" s="142">
        <v>1</v>
      </c>
      <c r="B6" s="32" t="s">
        <v>60</v>
      </c>
      <c r="C6" s="96"/>
      <c r="D6" s="101" t="s">
        <v>41</v>
      </c>
      <c r="E6" s="101" t="s">
        <v>73</v>
      </c>
      <c r="F6" s="101" t="s">
        <v>42</v>
      </c>
      <c r="G6" s="101" t="s">
        <v>43</v>
      </c>
      <c r="H6" s="101" t="s">
        <v>44</v>
      </c>
    </row>
    <row r="7" spans="1:9" s="38" customFormat="1" ht="30" x14ac:dyDescent="0.25">
      <c r="A7" s="97" t="s">
        <v>0</v>
      </c>
      <c r="B7" s="15" t="s">
        <v>32</v>
      </c>
      <c r="C7" s="96" t="s">
        <v>45</v>
      </c>
      <c r="D7" s="43">
        <v>12</v>
      </c>
      <c r="E7" s="43">
        <v>13</v>
      </c>
      <c r="F7" s="43">
        <v>8</v>
      </c>
      <c r="G7" s="102">
        <f>F7*E7*D7</f>
        <v>1248</v>
      </c>
      <c r="H7" s="102">
        <f>G7</f>
        <v>1248</v>
      </c>
    </row>
    <row r="8" spans="1:9" s="38" customFormat="1" ht="30" x14ac:dyDescent="0.25">
      <c r="A8" s="97" t="s">
        <v>1</v>
      </c>
      <c r="B8" s="15" t="s">
        <v>34</v>
      </c>
      <c r="C8" s="96" t="s">
        <v>45</v>
      </c>
      <c r="D8" s="43">
        <v>12</v>
      </c>
      <c r="E8" s="43">
        <v>13</v>
      </c>
      <c r="F8" s="43">
        <v>2</v>
      </c>
      <c r="G8" s="102">
        <f>F8*E8*D8</f>
        <v>312</v>
      </c>
      <c r="H8" s="102">
        <f t="shared" ref="H8:H10" si="0">G8</f>
        <v>312</v>
      </c>
    </row>
    <row r="9" spans="1:9" s="38" customFormat="1" ht="30" x14ac:dyDescent="0.25">
      <c r="A9" s="97" t="s">
        <v>2</v>
      </c>
      <c r="B9" s="15" t="s">
        <v>35</v>
      </c>
      <c r="C9" s="96" t="s">
        <v>45</v>
      </c>
      <c r="D9" s="43">
        <v>12</v>
      </c>
      <c r="E9" s="43">
        <v>13</v>
      </c>
      <c r="F9" s="43">
        <v>1</v>
      </c>
      <c r="G9" s="102">
        <f>F9*E9*D9</f>
        <v>156</v>
      </c>
      <c r="H9" s="102">
        <f t="shared" si="0"/>
        <v>156</v>
      </c>
    </row>
    <row r="10" spans="1:9" s="39" customFormat="1" ht="75" x14ac:dyDescent="0.25">
      <c r="A10" s="97" t="s">
        <v>3</v>
      </c>
      <c r="B10" s="15" t="s">
        <v>37</v>
      </c>
      <c r="C10" s="96" t="s">
        <v>45</v>
      </c>
      <c r="D10" s="43">
        <v>12</v>
      </c>
      <c r="E10" s="43">
        <v>13</v>
      </c>
      <c r="F10" s="43">
        <f>3/12</f>
        <v>0.25</v>
      </c>
      <c r="G10" s="102">
        <f>F10*E10*D10</f>
        <v>39</v>
      </c>
      <c r="H10" s="102">
        <f t="shared" si="0"/>
        <v>39</v>
      </c>
      <c r="I10" s="38"/>
    </row>
    <row r="11" spans="1:9" s="39" customFormat="1" x14ac:dyDescent="0.25">
      <c r="A11" s="98"/>
      <c r="B11" s="99"/>
      <c r="C11" s="98"/>
      <c r="D11" s="43"/>
      <c r="E11" s="43"/>
      <c r="F11" s="43"/>
      <c r="G11" s="102"/>
      <c r="H11" s="102"/>
    </row>
    <row r="12" spans="1:9" s="38" customFormat="1" ht="30.75" customHeight="1" x14ac:dyDescent="0.25">
      <c r="A12" s="142">
        <v>2</v>
      </c>
      <c r="B12" s="85" t="s">
        <v>51</v>
      </c>
      <c r="C12" s="96"/>
      <c r="D12" s="101"/>
      <c r="E12" s="144" t="s">
        <v>43</v>
      </c>
      <c r="F12" s="144"/>
      <c r="G12" s="144"/>
      <c r="H12" s="101" t="s">
        <v>44</v>
      </c>
    </row>
    <row r="13" spans="1:9" s="40" customFormat="1" ht="30" x14ac:dyDescent="0.25">
      <c r="A13" s="97" t="s">
        <v>5</v>
      </c>
      <c r="B13" s="15" t="s">
        <v>65</v>
      </c>
      <c r="C13" s="96" t="s">
        <v>46</v>
      </c>
      <c r="D13" s="43"/>
      <c r="E13" s="145"/>
      <c r="F13" s="145"/>
      <c r="G13" s="145"/>
      <c r="H13" s="102">
        <f>168*12</f>
        <v>2016</v>
      </c>
    </row>
    <row r="14" spans="1:9" ht="52.5" customHeight="1" x14ac:dyDescent="0.25">
      <c r="A14" s="237" t="s">
        <v>74</v>
      </c>
      <c r="B14" s="238"/>
      <c r="C14" s="238"/>
      <c r="D14" s="238"/>
      <c r="E14" s="238"/>
      <c r="F14" s="238"/>
      <c r="G14" s="238"/>
      <c r="H14" s="239"/>
    </row>
    <row r="16" spans="1:9" x14ac:dyDescent="0.25">
      <c r="G16" s="73"/>
    </row>
  </sheetData>
  <mergeCells count="10">
    <mergeCell ref="A14:H14"/>
    <mergeCell ref="A2:H2"/>
    <mergeCell ref="E12:G12"/>
    <mergeCell ref="E13:G13"/>
    <mergeCell ref="A3:H3"/>
    <mergeCell ref="C4:C5"/>
    <mergeCell ref="B4:B5"/>
    <mergeCell ref="A4:A5"/>
    <mergeCell ref="D4:H4"/>
    <mergeCell ref="E5:G5"/>
  </mergeCells>
  <printOptions horizontalCentered="1"/>
  <pageMargins left="0.59055118110236227" right="0.59055118110236227" top="0.59055118110236227" bottom="0.59055118110236227" header="0.23622047244094491" footer="0.19685039370078741"/>
  <pageSetup paperSize="9" scale="62" orientation="landscape" r:id="rId1"/>
  <headerFooter alignWithMargins="0">
    <oddFoote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3"/>
  <sheetViews>
    <sheetView view="pageBreakPreview" zoomScale="70" zoomScaleSheetLayoutView="70" workbookViewId="0">
      <selection activeCell="M9" sqref="M9"/>
    </sheetView>
  </sheetViews>
  <sheetFormatPr defaultColWidth="9.140625" defaultRowHeight="15" x14ac:dyDescent="0.25"/>
  <cols>
    <col min="1" max="1" width="14.140625" style="1" customWidth="1"/>
    <col min="2" max="2" width="10.5703125" style="5" bestFit="1" customWidth="1"/>
    <col min="3" max="3" width="20.28515625" style="5" customWidth="1"/>
    <col min="4" max="4" width="60.28515625" style="5" bestFit="1" customWidth="1"/>
    <col min="5" max="5" width="15" style="1" customWidth="1"/>
    <col min="6" max="7" width="26.7109375" style="5" customWidth="1"/>
    <col min="8" max="16384" width="9.140625" style="5"/>
  </cols>
  <sheetData>
    <row r="1" spans="1:7" ht="129.94999999999999" customHeight="1" x14ac:dyDescent="0.25"/>
    <row r="2" spans="1:7" ht="24.95" customHeight="1" x14ac:dyDescent="0.25">
      <c r="A2" s="61"/>
      <c r="B2" s="80"/>
      <c r="C2" s="156" t="s">
        <v>357</v>
      </c>
      <c r="D2" s="156"/>
      <c r="E2" s="156"/>
      <c r="F2" s="156"/>
      <c r="G2" s="157"/>
    </row>
    <row r="3" spans="1:7" ht="14.45" customHeight="1" x14ac:dyDescent="0.25">
      <c r="A3" s="63"/>
      <c r="B3" s="64"/>
      <c r="C3" s="64"/>
      <c r="D3" s="64"/>
      <c r="E3" s="64"/>
      <c r="F3" s="64"/>
      <c r="G3" s="65"/>
    </row>
    <row r="4" spans="1:7" ht="30" x14ac:dyDescent="0.25">
      <c r="A4" s="79" t="s">
        <v>15</v>
      </c>
      <c r="B4" s="79" t="s">
        <v>16</v>
      </c>
      <c r="C4" s="79" t="s">
        <v>17</v>
      </c>
      <c r="D4" s="79" t="s">
        <v>10</v>
      </c>
      <c r="E4" s="78" t="s">
        <v>45</v>
      </c>
      <c r="F4" s="78" t="s">
        <v>68</v>
      </c>
      <c r="G4" s="89" t="s">
        <v>69</v>
      </c>
    </row>
    <row r="5" spans="1:7" ht="30" x14ac:dyDescent="0.25">
      <c r="A5" s="81" t="s">
        <v>79</v>
      </c>
      <c r="B5" s="84">
        <v>101</v>
      </c>
      <c r="C5" s="58"/>
      <c r="D5" s="54" t="s">
        <v>78</v>
      </c>
      <c r="E5" s="58" t="s">
        <v>45</v>
      </c>
      <c r="F5" s="57"/>
      <c r="G5" s="57"/>
    </row>
    <row r="6" spans="1:7" x14ac:dyDescent="0.25">
      <c r="A6" s="69"/>
      <c r="B6" s="69" t="s">
        <v>84</v>
      </c>
      <c r="C6" s="72" t="s">
        <v>9</v>
      </c>
      <c r="D6" s="9" t="s">
        <v>70</v>
      </c>
      <c r="E6" s="69" t="s">
        <v>49</v>
      </c>
      <c r="F6" s="21">
        <v>0.35</v>
      </c>
      <c r="G6" s="93">
        <f>1/168*F6</f>
        <v>2.0833333333333329E-3</v>
      </c>
    </row>
    <row r="7" spans="1:7" x14ac:dyDescent="0.25">
      <c r="A7" s="69"/>
      <c r="B7" s="69" t="s">
        <v>85</v>
      </c>
      <c r="C7" s="72" t="s">
        <v>9</v>
      </c>
      <c r="D7" s="9" t="s">
        <v>25</v>
      </c>
      <c r="E7" s="69" t="s">
        <v>49</v>
      </c>
      <c r="F7" s="21">
        <v>3.5</v>
      </c>
      <c r="G7" s="93">
        <f t="shared" ref="G7:G39" si="0">1/168*F7</f>
        <v>2.0833333333333332E-2</v>
      </c>
    </row>
    <row r="8" spans="1:7" x14ac:dyDescent="0.25">
      <c r="A8" s="69"/>
      <c r="B8" s="69" t="s">
        <v>86</v>
      </c>
      <c r="C8" s="72" t="s">
        <v>9</v>
      </c>
      <c r="D8" s="9" t="s">
        <v>36</v>
      </c>
      <c r="E8" s="69" t="s">
        <v>49</v>
      </c>
      <c r="F8" s="21">
        <v>3.5</v>
      </c>
      <c r="G8" s="93">
        <f t="shared" si="0"/>
        <v>2.0833333333333332E-2</v>
      </c>
    </row>
    <row r="9" spans="1:7" ht="90" x14ac:dyDescent="0.25">
      <c r="A9" s="69"/>
      <c r="B9" s="69">
        <v>220803</v>
      </c>
      <c r="C9" s="72" t="s">
        <v>353</v>
      </c>
      <c r="D9" s="15" t="s">
        <v>18</v>
      </c>
      <c r="E9" s="69" t="s">
        <v>49</v>
      </c>
      <c r="F9" s="21">
        <v>3.5</v>
      </c>
      <c r="G9" s="93">
        <f t="shared" si="0"/>
        <v>2.0833333333333332E-2</v>
      </c>
    </row>
    <row r="10" spans="1:7" x14ac:dyDescent="0.25">
      <c r="A10" s="69"/>
      <c r="B10" s="69"/>
      <c r="C10" s="72"/>
      <c r="D10" s="9"/>
      <c r="E10" s="69"/>
      <c r="F10" s="22"/>
      <c r="G10" s="93"/>
    </row>
    <row r="11" spans="1:7" x14ac:dyDescent="0.25">
      <c r="A11" s="69"/>
      <c r="B11" s="69"/>
      <c r="C11" s="72"/>
      <c r="D11" s="8" t="s">
        <v>33</v>
      </c>
      <c r="E11" s="77"/>
      <c r="F11" s="77"/>
      <c r="G11" s="93"/>
    </row>
    <row r="12" spans="1:7" x14ac:dyDescent="0.25">
      <c r="A12" s="69"/>
      <c r="B12" s="69"/>
      <c r="C12" s="72"/>
      <c r="D12" s="9"/>
      <c r="E12" s="69"/>
      <c r="F12" s="69"/>
      <c r="G12" s="93"/>
    </row>
    <row r="13" spans="1:7" ht="30" x14ac:dyDescent="0.25">
      <c r="A13" s="81" t="s">
        <v>80</v>
      </c>
      <c r="B13" s="84">
        <v>102</v>
      </c>
      <c r="C13" s="56" t="s">
        <v>9</v>
      </c>
      <c r="D13" s="54" t="s">
        <v>34</v>
      </c>
      <c r="E13" s="58" t="s">
        <v>45</v>
      </c>
      <c r="F13" s="57"/>
      <c r="G13" s="93"/>
    </row>
    <row r="14" spans="1:7" x14ac:dyDescent="0.25">
      <c r="A14" s="69"/>
      <c r="B14" s="69" t="s">
        <v>84</v>
      </c>
      <c r="C14" s="72" t="s">
        <v>9</v>
      </c>
      <c r="D14" s="9" t="s">
        <v>70</v>
      </c>
      <c r="E14" s="69" t="s">
        <v>49</v>
      </c>
      <c r="F14" s="90">
        <v>1</v>
      </c>
      <c r="G14" s="93">
        <f t="shared" si="0"/>
        <v>5.9523809523809521E-3</v>
      </c>
    </row>
    <row r="15" spans="1:7" x14ac:dyDescent="0.25">
      <c r="A15" s="69"/>
      <c r="B15" s="69" t="s">
        <v>85</v>
      </c>
      <c r="C15" s="72" t="s">
        <v>9</v>
      </c>
      <c r="D15" s="9" t="s">
        <v>25</v>
      </c>
      <c r="E15" s="69" t="s">
        <v>49</v>
      </c>
      <c r="F15" s="21">
        <v>4.5</v>
      </c>
      <c r="G15" s="93">
        <f t="shared" si="0"/>
        <v>2.6785714285714284E-2</v>
      </c>
    </row>
    <row r="16" spans="1:7" x14ac:dyDescent="0.25">
      <c r="A16" s="69"/>
      <c r="B16" s="69" t="s">
        <v>86</v>
      </c>
      <c r="C16" s="72" t="s">
        <v>9</v>
      </c>
      <c r="D16" s="9" t="s">
        <v>36</v>
      </c>
      <c r="E16" s="69" t="s">
        <v>49</v>
      </c>
      <c r="F16" s="21">
        <v>4.5</v>
      </c>
      <c r="G16" s="93">
        <f t="shared" si="0"/>
        <v>2.6785714285714284E-2</v>
      </c>
    </row>
    <row r="17" spans="1:7" ht="90" x14ac:dyDescent="0.25">
      <c r="A17" s="69"/>
      <c r="B17" s="69">
        <v>220803</v>
      </c>
      <c r="C17" s="72" t="s">
        <v>353</v>
      </c>
      <c r="D17" s="15" t="s">
        <v>18</v>
      </c>
      <c r="E17" s="2" t="s">
        <v>49</v>
      </c>
      <c r="F17" s="92">
        <v>4.5</v>
      </c>
      <c r="G17" s="93">
        <f t="shared" si="0"/>
        <v>2.6785714285714284E-2</v>
      </c>
    </row>
    <row r="18" spans="1:7" x14ac:dyDescent="0.25">
      <c r="A18" s="69"/>
      <c r="B18" s="69"/>
      <c r="C18" s="72"/>
      <c r="D18" s="9"/>
      <c r="E18" s="69"/>
      <c r="F18" s="22"/>
      <c r="G18" s="93"/>
    </row>
    <row r="19" spans="1:7" x14ac:dyDescent="0.25">
      <c r="A19" s="69"/>
      <c r="B19" s="69"/>
      <c r="C19" s="72"/>
      <c r="D19" s="8" t="s">
        <v>33</v>
      </c>
      <c r="E19" s="77"/>
      <c r="F19" s="77"/>
      <c r="G19" s="93"/>
    </row>
    <row r="20" spans="1:7" x14ac:dyDescent="0.25">
      <c r="A20" s="69"/>
      <c r="B20" s="69"/>
      <c r="C20" s="72"/>
      <c r="D20" s="8"/>
      <c r="E20" s="77"/>
      <c r="F20" s="77"/>
      <c r="G20" s="93"/>
    </row>
    <row r="21" spans="1:7" ht="30" x14ac:dyDescent="0.25">
      <c r="A21" s="81" t="s">
        <v>81</v>
      </c>
      <c r="B21" s="84">
        <v>103</v>
      </c>
      <c r="C21" s="56" t="s">
        <v>9</v>
      </c>
      <c r="D21" s="54" t="s">
        <v>35</v>
      </c>
      <c r="E21" s="58" t="s">
        <v>45</v>
      </c>
      <c r="F21" s="55"/>
      <c r="G21" s="93"/>
    </row>
    <row r="22" spans="1:7" x14ac:dyDescent="0.25">
      <c r="A22" s="69"/>
      <c r="B22" s="69" t="s">
        <v>84</v>
      </c>
      <c r="C22" s="72" t="s">
        <v>9</v>
      </c>
      <c r="D22" s="9" t="s">
        <v>70</v>
      </c>
      <c r="E22" s="69" t="s">
        <v>49</v>
      </c>
      <c r="F22" s="92">
        <v>1.5</v>
      </c>
      <c r="G22" s="93">
        <f t="shared" si="0"/>
        <v>8.9285714285714281E-3</v>
      </c>
    </row>
    <row r="23" spans="1:7" x14ac:dyDescent="0.25">
      <c r="A23" s="69"/>
      <c r="B23" s="69" t="s">
        <v>85</v>
      </c>
      <c r="C23" s="72" t="s">
        <v>9</v>
      </c>
      <c r="D23" s="9" t="s">
        <v>25</v>
      </c>
      <c r="E23" s="69" t="s">
        <v>49</v>
      </c>
      <c r="F23" s="44">
        <v>11.5</v>
      </c>
      <c r="G23" s="93">
        <f t="shared" si="0"/>
        <v>6.8452380952380945E-2</v>
      </c>
    </row>
    <row r="24" spans="1:7" x14ac:dyDescent="0.25">
      <c r="A24" s="69"/>
      <c r="B24" s="69" t="s">
        <v>86</v>
      </c>
      <c r="C24" s="72" t="s">
        <v>9</v>
      </c>
      <c r="D24" s="9" t="s">
        <v>36</v>
      </c>
      <c r="E24" s="69" t="s">
        <v>49</v>
      </c>
      <c r="F24" s="21">
        <v>30</v>
      </c>
      <c r="G24" s="93">
        <f t="shared" si="0"/>
        <v>0.17857142857142855</v>
      </c>
    </row>
    <row r="25" spans="1:7" ht="90" x14ac:dyDescent="0.25">
      <c r="A25" s="69"/>
      <c r="B25" s="69">
        <v>220803</v>
      </c>
      <c r="C25" s="72" t="s">
        <v>353</v>
      </c>
      <c r="D25" s="15" t="s">
        <v>18</v>
      </c>
      <c r="E25" s="2" t="s">
        <v>49</v>
      </c>
      <c r="F25" s="21">
        <v>11.5</v>
      </c>
      <c r="G25" s="93">
        <f t="shared" si="0"/>
        <v>6.8452380952380945E-2</v>
      </c>
    </row>
    <row r="26" spans="1:7" x14ac:dyDescent="0.25">
      <c r="A26" s="69"/>
      <c r="B26" s="69"/>
      <c r="C26" s="72"/>
      <c r="D26" s="9"/>
      <c r="E26" s="69"/>
      <c r="F26" s="22"/>
      <c r="G26" s="93"/>
    </row>
    <row r="27" spans="1:7" x14ac:dyDescent="0.25">
      <c r="A27" s="69"/>
      <c r="B27" s="69"/>
      <c r="C27" s="72"/>
      <c r="D27" s="8" t="s">
        <v>33</v>
      </c>
      <c r="E27" s="77"/>
      <c r="F27" s="77"/>
      <c r="G27" s="93"/>
    </row>
    <row r="28" spans="1:7" x14ac:dyDescent="0.25">
      <c r="A28" s="69"/>
      <c r="B28" s="69"/>
      <c r="C28" s="72"/>
      <c r="D28" s="8"/>
      <c r="E28" s="77"/>
      <c r="F28" s="77"/>
      <c r="G28" s="93"/>
    </row>
    <row r="29" spans="1:7" ht="87.75" customHeight="1" x14ac:dyDescent="0.25">
      <c r="A29" s="81" t="s">
        <v>82</v>
      </c>
      <c r="B29" s="84">
        <v>104</v>
      </c>
      <c r="C29" s="56" t="s">
        <v>9</v>
      </c>
      <c r="D29" s="54" t="s">
        <v>37</v>
      </c>
      <c r="E29" s="58" t="s">
        <v>49</v>
      </c>
      <c r="F29" s="55"/>
      <c r="G29" s="93"/>
    </row>
    <row r="30" spans="1:7" x14ac:dyDescent="0.25">
      <c r="A30" s="69"/>
      <c r="B30" s="69" t="s">
        <v>84</v>
      </c>
      <c r="C30" s="72" t="s">
        <v>9</v>
      </c>
      <c r="D30" s="9" t="s">
        <v>70</v>
      </c>
      <c r="E30" s="69" t="s">
        <v>49</v>
      </c>
      <c r="F30" s="69">
        <v>3</v>
      </c>
      <c r="G30" s="93">
        <f t="shared" si="0"/>
        <v>1.7857142857142856E-2</v>
      </c>
    </row>
    <row r="31" spans="1:7" x14ac:dyDescent="0.25">
      <c r="A31" s="69"/>
      <c r="B31" s="69" t="s">
        <v>85</v>
      </c>
      <c r="C31" s="72" t="s">
        <v>9</v>
      </c>
      <c r="D31" s="9" t="s">
        <v>25</v>
      </c>
      <c r="E31" s="69" t="s">
        <v>49</v>
      </c>
      <c r="F31" s="21">
        <v>14</v>
      </c>
      <c r="G31" s="93">
        <f t="shared" si="0"/>
        <v>8.3333333333333329E-2</v>
      </c>
    </row>
    <row r="32" spans="1:7" x14ac:dyDescent="0.25">
      <c r="A32" s="69"/>
      <c r="B32" s="69" t="s">
        <v>86</v>
      </c>
      <c r="C32" s="72" t="s">
        <v>9</v>
      </c>
      <c r="D32" s="9" t="s">
        <v>36</v>
      </c>
      <c r="E32" s="69" t="s">
        <v>49</v>
      </c>
      <c r="F32" s="21">
        <v>44</v>
      </c>
      <c r="G32" s="93">
        <f t="shared" si="0"/>
        <v>0.26190476190476186</v>
      </c>
    </row>
    <row r="33" spans="1:7" ht="60" x14ac:dyDescent="0.25">
      <c r="A33" s="69"/>
      <c r="B33" s="69">
        <v>220803</v>
      </c>
      <c r="C33" s="72" t="s">
        <v>353</v>
      </c>
      <c r="D33" s="15" t="s">
        <v>61</v>
      </c>
      <c r="E33" s="2" t="s">
        <v>49</v>
      </c>
      <c r="F33" s="44">
        <v>14</v>
      </c>
      <c r="G33" s="93">
        <f t="shared" si="0"/>
        <v>8.3333333333333329E-2</v>
      </c>
    </row>
    <row r="34" spans="1:7" x14ac:dyDescent="0.25">
      <c r="A34" s="69"/>
      <c r="B34" s="69"/>
      <c r="C34" s="72"/>
      <c r="D34" s="9"/>
      <c r="E34" s="69"/>
      <c r="F34" s="22"/>
      <c r="G34" s="93"/>
    </row>
    <row r="35" spans="1:7" x14ac:dyDescent="0.25">
      <c r="A35" s="69"/>
      <c r="B35" s="69"/>
      <c r="C35" s="72"/>
      <c r="D35" s="8" t="s">
        <v>33</v>
      </c>
      <c r="E35" s="77"/>
      <c r="F35" s="77"/>
      <c r="G35" s="93"/>
    </row>
    <row r="36" spans="1:7" x14ac:dyDescent="0.25">
      <c r="A36" s="69"/>
      <c r="B36" s="69"/>
      <c r="C36" s="72"/>
      <c r="D36" s="8"/>
      <c r="E36" s="77"/>
      <c r="F36" s="77"/>
      <c r="G36" s="93"/>
    </row>
    <row r="37" spans="1:7" x14ac:dyDescent="0.25">
      <c r="A37" s="81" t="s">
        <v>83</v>
      </c>
      <c r="B37" s="57"/>
      <c r="C37" s="57"/>
      <c r="D37" s="54" t="s">
        <v>51</v>
      </c>
      <c r="E37" s="58" t="s">
        <v>45</v>
      </c>
      <c r="F37" s="57"/>
      <c r="G37" s="93"/>
    </row>
    <row r="38" spans="1:7" ht="30" x14ac:dyDescent="0.25">
      <c r="A38" s="81"/>
      <c r="B38" s="84">
        <v>201</v>
      </c>
      <c r="C38" s="56" t="s">
        <v>9</v>
      </c>
      <c r="D38" s="100" t="s">
        <v>87</v>
      </c>
      <c r="E38" s="58" t="s">
        <v>50</v>
      </c>
      <c r="F38" s="55"/>
      <c r="G38" s="93"/>
    </row>
    <row r="39" spans="1:7" x14ac:dyDescent="0.25">
      <c r="A39" s="69"/>
      <c r="B39" s="69">
        <v>312601</v>
      </c>
      <c r="C39" s="72" t="s">
        <v>353</v>
      </c>
      <c r="D39" s="9" t="s">
        <v>57</v>
      </c>
      <c r="E39" s="69" t="s">
        <v>49</v>
      </c>
      <c r="F39" s="21">
        <v>1</v>
      </c>
      <c r="G39" s="93">
        <f t="shared" si="0"/>
        <v>5.9523809523809521E-3</v>
      </c>
    </row>
    <row r="40" spans="1:7" x14ac:dyDescent="0.25">
      <c r="A40" s="69"/>
      <c r="B40" s="69"/>
      <c r="C40" s="72"/>
      <c r="D40" s="9"/>
      <c r="E40" s="69"/>
      <c r="F40" s="22"/>
      <c r="G40" s="94"/>
    </row>
    <row r="41" spans="1:7" x14ac:dyDescent="0.25">
      <c r="A41" s="69"/>
      <c r="B41" s="69"/>
      <c r="C41" s="72"/>
      <c r="D41" s="8" t="s">
        <v>33</v>
      </c>
      <c r="E41" s="77"/>
      <c r="F41" s="77"/>
      <c r="G41" s="95"/>
    </row>
    <row r="42" spans="1:7" x14ac:dyDescent="0.25">
      <c r="A42" s="69"/>
      <c r="B42" s="69"/>
      <c r="C42" s="69"/>
      <c r="D42" s="8"/>
      <c r="E42" s="77"/>
      <c r="F42" s="77"/>
      <c r="G42" s="95"/>
    </row>
    <row r="43" spans="1:7" ht="18.75" x14ac:dyDescent="0.25">
      <c r="A43" s="228" t="s">
        <v>67</v>
      </c>
      <c r="B43" s="229"/>
      <c r="C43" s="229"/>
      <c r="D43" s="229"/>
      <c r="E43" s="229"/>
      <c r="F43" s="229"/>
      <c r="G43" s="230"/>
    </row>
  </sheetData>
  <mergeCells count="2">
    <mergeCell ref="A43:G43"/>
    <mergeCell ref="C2:G2"/>
  </mergeCells>
  <printOptions horizontalCentered="1"/>
  <pageMargins left="0.59055118110236227" right="0.59055118110236227" top="0.59055118110236227" bottom="0.59055118110236227" header="0.31496062992125984" footer="0.31496062992125984"/>
  <pageSetup paperSize="9" scale="51"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BB01F-9988-49E1-8D40-0457B57FD67F}">
  <sheetPr>
    <pageSetUpPr fitToPage="1"/>
  </sheetPr>
  <dimension ref="A1:I31"/>
  <sheetViews>
    <sheetView view="pageBreakPreview" zoomScale="85" zoomScaleSheetLayoutView="85" workbookViewId="0">
      <selection activeCell="M5" sqref="M5"/>
    </sheetView>
  </sheetViews>
  <sheetFormatPr defaultRowHeight="15" x14ac:dyDescent="0.25"/>
  <cols>
    <col min="1" max="1" width="21.28515625" style="108" customWidth="1"/>
    <col min="2" max="2" width="12" style="108" bestFit="1" customWidth="1"/>
    <col min="3" max="3" width="21" style="108" customWidth="1"/>
    <col min="4" max="4" width="63.42578125" style="108" customWidth="1"/>
    <col min="5" max="5" width="10" style="108" customWidth="1"/>
    <col min="6" max="6" width="10.5703125" style="108" bestFit="1" customWidth="1"/>
    <col min="7" max="7" width="12.85546875" style="108" customWidth="1"/>
    <col min="8" max="8" width="14.28515625" style="108" customWidth="1"/>
    <col min="9" max="9" width="40.28515625" style="108" customWidth="1"/>
    <col min="10" max="16384" width="9.140625" style="108"/>
  </cols>
  <sheetData>
    <row r="1" spans="1:9" ht="129.94999999999999" customHeight="1" x14ac:dyDescent="0.25">
      <c r="A1" s="183"/>
      <c r="B1" s="184"/>
      <c r="C1" s="184"/>
      <c r="D1" s="184"/>
      <c r="E1" s="185" t="s">
        <v>361</v>
      </c>
      <c r="F1" s="185"/>
      <c r="G1" s="185"/>
      <c r="H1" s="185"/>
      <c r="I1" s="186" t="s">
        <v>361</v>
      </c>
    </row>
    <row r="2" spans="1:9" s="34" customFormat="1" ht="24.95" customHeight="1" x14ac:dyDescent="0.25">
      <c r="A2" s="179" t="s">
        <v>358</v>
      </c>
      <c r="B2" s="180"/>
      <c r="C2" s="180"/>
      <c r="D2" s="180"/>
      <c r="E2" s="180"/>
      <c r="F2" s="180"/>
      <c r="G2" s="180"/>
      <c r="H2" s="180"/>
      <c r="I2" s="181"/>
    </row>
    <row r="3" spans="1:9" s="34" customFormat="1" ht="14.45" customHeight="1" x14ac:dyDescent="0.25">
      <c r="A3" s="173"/>
      <c r="B3" s="174"/>
      <c r="C3" s="174"/>
      <c r="D3" s="174"/>
      <c r="E3" s="174"/>
      <c r="F3" s="174"/>
      <c r="G3" s="174"/>
      <c r="H3" s="174"/>
      <c r="I3" s="175"/>
    </row>
    <row r="4" spans="1:9" x14ac:dyDescent="0.25">
      <c r="A4" s="105" t="s">
        <v>88</v>
      </c>
      <c r="B4" s="105" t="s">
        <v>89</v>
      </c>
      <c r="C4" s="105" t="s">
        <v>90</v>
      </c>
      <c r="D4" s="105" t="s">
        <v>7</v>
      </c>
      <c r="E4" s="105" t="s">
        <v>91</v>
      </c>
      <c r="F4" s="105" t="s">
        <v>92</v>
      </c>
      <c r="G4" s="106" t="s">
        <v>93</v>
      </c>
      <c r="H4" s="105" t="s">
        <v>94</v>
      </c>
      <c r="I4" s="107" t="s">
        <v>95</v>
      </c>
    </row>
    <row r="5" spans="1:9" ht="30" x14ac:dyDescent="0.25">
      <c r="A5" s="172" t="s">
        <v>96</v>
      </c>
      <c r="B5" s="109">
        <v>88252</v>
      </c>
      <c r="C5" s="109" t="s">
        <v>97</v>
      </c>
      <c r="D5" s="110" t="s">
        <v>98</v>
      </c>
      <c r="E5" s="109" t="s">
        <v>49</v>
      </c>
      <c r="F5" s="111">
        <v>64</v>
      </c>
      <c r="G5" s="112">
        <v>17.27</v>
      </c>
      <c r="H5" s="111">
        <f t="shared" ref="H5:H22" si="0">F5*G5</f>
        <v>1105.28</v>
      </c>
      <c r="I5" s="113" t="s">
        <v>99</v>
      </c>
    </row>
    <row r="6" spans="1:9" ht="30" x14ac:dyDescent="0.25">
      <c r="A6" s="172"/>
      <c r="B6" s="109">
        <v>93566</v>
      </c>
      <c r="C6" s="109" t="s">
        <v>97</v>
      </c>
      <c r="D6" s="110" t="s">
        <v>100</v>
      </c>
      <c r="E6" s="109" t="s">
        <v>101</v>
      </c>
      <c r="F6" s="111">
        <v>1</v>
      </c>
      <c r="G6" s="112">
        <v>3473.27</v>
      </c>
      <c r="H6" s="111">
        <f t="shared" si="0"/>
        <v>3473.27</v>
      </c>
      <c r="I6" s="113" t="s">
        <v>102</v>
      </c>
    </row>
    <row r="7" spans="1:9" ht="45" x14ac:dyDescent="0.25">
      <c r="A7" s="172"/>
      <c r="B7" s="114"/>
      <c r="C7" s="109" t="s">
        <v>103</v>
      </c>
      <c r="D7" s="110" t="s">
        <v>104</v>
      </c>
      <c r="E7" s="109" t="s">
        <v>101</v>
      </c>
      <c r="F7" s="111">
        <f>29/21</f>
        <v>1.3809523809523809</v>
      </c>
      <c r="G7" s="112">
        <f>27.3*21</f>
        <v>573.30000000000007</v>
      </c>
      <c r="H7" s="111">
        <f t="shared" si="0"/>
        <v>791.7</v>
      </c>
      <c r="I7" s="113" t="s">
        <v>105</v>
      </c>
    </row>
    <row r="8" spans="1:9" x14ac:dyDescent="0.25">
      <c r="A8" s="172" t="s">
        <v>106</v>
      </c>
      <c r="B8" s="115"/>
      <c r="C8" s="109" t="s">
        <v>107</v>
      </c>
      <c r="D8" s="110" t="s">
        <v>108</v>
      </c>
      <c r="E8" s="109" t="s">
        <v>109</v>
      </c>
      <c r="F8" s="111">
        <v>60</v>
      </c>
      <c r="G8" s="112">
        <v>27.22</v>
      </c>
      <c r="H8" s="111">
        <f t="shared" si="0"/>
        <v>1633.1999999999998</v>
      </c>
      <c r="I8" s="113" t="s">
        <v>110</v>
      </c>
    </row>
    <row r="9" spans="1:9" x14ac:dyDescent="0.25">
      <c r="A9" s="172"/>
      <c r="B9" s="115"/>
      <c r="C9" s="109" t="s">
        <v>107</v>
      </c>
      <c r="D9" s="110" t="s">
        <v>111</v>
      </c>
      <c r="E9" s="109" t="s">
        <v>109</v>
      </c>
      <c r="F9" s="111">
        <v>60</v>
      </c>
      <c r="G9" s="112">
        <v>8.2799999999999994</v>
      </c>
      <c r="H9" s="111">
        <f t="shared" si="0"/>
        <v>496.79999999999995</v>
      </c>
      <c r="I9" s="113" t="s">
        <v>110</v>
      </c>
    </row>
    <row r="10" spans="1:9" ht="30" x14ac:dyDescent="0.25">
      <c r="A10" s="172"/>
      <c r="B10" s="115"/>
      <c r="C10" s="109" t="s">
        <v>112</v>
      </c>
      <c r="D10" s="110" t="s">
        <v>113</v>
      </c>
      <c r="E10" s="109" t="s">
        <v>101</v>
      </c>
      <c r="F10" s="111">
        <v>1</v>
      </c>
      <c r="G10" s="112">
        <v>800</v>
      </c>
      <c r="H10" s="111">
        <f t="shared" si="0"/>
        <v>800</v>
      </c>
      <c r="I10" s="113" t="s">
        <v>114</v>
      </c>
    </row>
    <row r="11" spans="1:9" ht="45" x14ac:dyDescent="0.25">
      <c r="A11" s="172"/>
      <c r="B11" s="115"/>
      <c r="C11" s="109" t="s">
        <v>107</v>
      </c>
      <c r="D11" s="110" t="s">
        <v>115</v>
      </c>
      <c r="E11" s="109" t="s">
        <v>116</v>
      </c>
      <c r="F11" s="111">
        <v>13</v>
      </c>
      <c r="G11" s="112">
        <v>6.17</v>
      </c>
      <c r="H11" s="111">
        <f t="shared" si="0"/>
        <v>80.209999999999994</v>
      </c>
      <c r="I11" s="116" t="s">
        <v>117</v>
      </c>
    </row>
    <row r="12" spans="1:9" ht="45" x14ac:dyDescent="0.25">
      <c r="A12" s="172"/>
      <c r="B12" s="115"/>
      <c r="C12" s="109" t="s">
        <v>107</v>
      </c>
      <c r="D12" s="110" t="s">
        <v>118</v>
      </c>
      <c r="E12" s="109" t="s">
        <v>119</v>
      </c>
      <c r="F12" s="111">
        <v>13</v>
      </c>
      <c r="G12" s="112">
        <v>3.57</v>
      </c>
      <c r="H12" s="111">
        <f t="shared" si="0"/>
        <v>46.41</v>
      </c>
      <c r="I12" s="116" t="s">
        <v>120</v>
      </c>
    </row>
    <row r="13" spans="1:9" x14ac:dyDescent="0.25">
      <c r="A13" s="172" t="s">
        <v>121</v>
      </c>
      <c r="B13" s="115"/>
      <c r="C13" s="109" t="s">
        <v>9</v>
      </c>
      <c r="D13" s="110" t="s">
        <v>122</v>
      </c>
      <c r="E13" s="109" t="s">
        <v>116</v>
      </c>
      <c r="F13" s="111">
        <v>1</v>
      </c>
      <c r="G13" s="112">
        <v>192.38</v>
      </c>
      <c r="H13" s="111">
        <f t="shared" si="0"/>
        <v>192.38</v>
      </c>
      <c r="I13" s="113"/>
    </row>
    <row r="14" spans="1:9" x14ac:dyDescent="0.25">
      <c r="A14" s="172"/>
      <c r="B14" s="115"/>
      <c r="C14" s="109" t="s">
        <v>9</v>
      </c>
      <c r="D14" s="110" t="s">
        <v>123</v>
      </c>
      <c r="E14" s="109" t="s">
        <v>116</v>
      </c>
      <c r="F14" s="111">
        <v>1</v>
      </c>
      <c r="G14" s="112">
        <v>246.3</v>
      </c>
      <c r="H14" s="111">
        <f t="shared" si="0"/>
        <v>246.3</v>
      </c>
      <c r="I14" s="113"/>
    </row>
    <row r="15" spans="1:9" ht="15" customHeight="1" x14ac:dyDescent="0.25">
      <c r="A15" s="172" t="s">
        <v>124</v>
      </c>
      <c r="B15" s="115"/>
      <c r="C15" s="109" t="s">
        <v>107</v>
      </c>
      <c r="D15" s="110" t="s">
        <v>125</v>
      </c>
      <c r="E15" s="109" t="s">
        <v>116</v>
      </c>
      <c r="F15" s="111">
        <v>5000</v>
      </c>
      <c r="G15" s="117">
        <v>0.19</v>
      </c>
      <c r="H15" s="111">
        <f t="shared" si="0"/>
        <v>950</v>
      </c>
      <c r="I15" s="113"/>
    </row>
    <row r="16" spans="1:9" ht="30" x14ac:dyDescent="0.25">
      <c r="A16" s="172"/>
      <c r="B16" s="115"/>
      <c r="C16" s="109" t="s">
        <v>107</v>
      </c>
      <c r="D16" s="110" t="s">
        <v>126</v>
      </c>
      <c r="E16" s="109" t="s">
        <v>116</v>
      </c>
      <c r="F16" s="111">
        <v>500</v>
      </c>
      <c r="G16" s="117">
        <v>1.75</v>
      </c>
      <c r="H16" s="111">
        <f t="shared" si="0"/>
        <v>875</v>
      </c>
      <c r="I16" s="113"/>
    </row>
    <row r="17" spans="1:9" x14ac:dyDescent="0.25">
      <c r="A17" s="172"/>
      <c r="B17" s="115"/>
      <c r="C17" s="109" t="s">
        <v>107</v>
      </c>
      <c r="D17" s="110" t="s">
        <v>127</v>
      </c>
      <c r="E17" s="109" t="s">
        <v>116</v>
      </c>
      <c r="F17" s="111">
        <v>40</v>
      </c>
      <c r="G17" s="112">
        <v>7.3</v>
      </c>
      <c r="H17" s="111">
        <f t="shared" si="0"/>
        <v>292</v>
      </c>
      <c r="I17" s="113"/>
    </row>
    <row r="18" spans="1:9" ht="45" x14ac:dyDescent="0.25">
      <c r="A18" s="172"/>
      <c r="B18" s="115"/>
      <c r="C18" s="109" t="s">
        <v>107</v>
      </c>
      <c r="D18" s="110" t="s">
        <v>128</v>
      </c>
      <c r="E18" s="109" t="s">
        <v>116</v>
      </c>
      <c r="F18" s="111">
        <v>13</v>
      </c>
      <c r="G18" s="112">
        <v>23.66</v>
      </c>
      <c r="H18" s="111">
        <f t="shared" si="0"/>
        <v>307.58</v>
      </c>
      <c r="I18" s="116" t="s">
        <v>129</v>
      </c>
    </row>
    <row r="19" spans="1:9" x14ac:dyDescent="0.25">
      <c r="A19" s="172"/>
      <c r="B19" s="115"/>
      <c r="C19" s="109" t="s">
        <v>107</v>
      </c>
      <c r="D19" s="110" t="s">
        <v>130</v>
      </c>
      <c r="E19" s="109" t="s">
        <v>116</v>
      </c>
      <c r="F19" s="111">
        <v>2</v>
      </c>
      <c r="G19" s="112">
        <v>817</v>
      </c>
      <c r="H19" s="111">
        <f t="shared" si="0"/>
        <v>1634</v>
      </c>
      <c r="I19" s="116" t="s">
        <v>131</v>
      </c>
    </row>
    <row r="20" spans="1:9" ht="45" x14ac:dyDescent="0.25">
      <c r="A20" s="172"/>
      <c r="B20" s="115"/>
      <c r="C20" s="109" t="s">
        <v>107</v>
      </c>
      <c r="D20" s="110" t="s">
        <v>132</v>
      </c>
      <c r="E20" s="109" t="s">
        <v>116</v>
      </c>
      <c r="F20" s="111">
        <v>1</v>
      </c>
      <c r="G20" s="112">
        <v>119.12</v>
      </c>
      <c r="H20" s="111">
        <f t="shared" si="0"/>
        <v>119.12</v>
      </c>
      <c r="I20" s="116" t="s">
        <v>133</v>
      </c>
    </row>
    <row r="21" spans="1:9" x14ac:dyDescent="0.25">
      <c r="A21" s="172" t="s">
        <v>134</v>
      </c>
      <c r="B21" s="115"/>
      <c r="C21" s="109" t="s">
        <v>107</v>
      </c>
      <c r="D21" s="110" t="s">
        <v>135</v>
      </c>
      <c r="E21" s="109" t="s">
        <v>116</v>
      </c>
      <c r="F21" s="111">
        <v>1</v>
      </c>
      <c r="G21" s="112">
        <v>56.66</v>
      </c>
      <c r="H21" s="111">
        <f t="shared" si="0"/>
        <v>56.66</v>
      </c>
      <c r="I21" s="118" t="s">
        <v>136</v>
      </c>
    </row>
    <row r="22" spans="1:9" x14ac:dyDescent="0.25">
      <c r="A22" s="172"/>
      <c r="B22" s="115"/>
      <c r="C22" s="109" t="s">
        <v>107</v>
      </c>
      <c r="D22" s="110" t="s">
        <v>137</v>
      </c>
      <c r="E22" s="109" t="s">
        <v>116</v>
      </c>
      <c r="F22" s="111">
        <v>1</v>
      </c>
      <c r="G22" s="112">
        <v>106.6</v>
      </c>
      <c r="H22" s="111">
        <f t="shared" si="0"/>
        <v>106.6</v>
      </c>
      <c r="I22" s="118" t="s">
        <v>138</v>
      </c>
    </row>
    <row r="23" spans="1:9" ht="30" x14ac:dyDescent="0.25">
      <c r="A23" s="172"/>
      <c r="B23" s="115"/>
      <c r="C23" s="109" t="s">
        <v>107</v>
      </c>
      <c r="D23" s="110" t="s">
        <v>139</v>
      </c>
      <c r="E23" s="109" t="s">
        <v>116</v>
      </c>
      <c r="F23" s="111">
        <v>5</v>
      </c>
      <c r="G23" s="112">
        <v>53.32</v>
      </c>
      <c r="H23" s="111">
        <f>F23*G23</f>
        <v>266.60000000000002</v>
      </c>
      <c r="I23" s="118" t="s">
        <v>140</v>
      </c>
    </row>
    <row r="24" spans="1:9" x14ac:dyDescent="0.25">
      <c r="A24" s="119"/>
      <c r="B24" s="119"/>
      <c r="C24" s="115"/>
      <c r="D24" s="115"/>
      <c r="E24" s="115"/>
      <c r="F24" s="115"/>
      <c r="G24" s="115"/>
      <c r="H24" s="120"/>
      <c r="I24" s="15"/>
    </row>
    <row r="25" spans="1:9" x14ac:dyDescent="0.25">
      <c r="A25" s="119"/>
      <c r="B25" s="119"/>
      <c r="C25" s="115"/>
      <c r="D25" s="121"/>
      <c r="E25" s="121"/>
      <c r="F25" s="121"/>
      <c r="G25" s="121"/>
      <c r="H25" s="121"/>
      <c r="I25" s="122"/>
    </row>
    <row r="26" spans="1:9" x14ac:dyDescent="0.25">
      <c r="A26" s="119"/>
      <c r="B26" s="119"/>
      <c r="C26" s="115"/>
      <c r="D26" s="121" t="s">
        <v>141</v>
      </c>
      <c r="E26" s="121"/>
      <c r="F26" s="123"/>
      <c r="G26" s="121"/>
      <c r="H26" s="182">
        <f>SUM(H5:H23)</f>
        <v>13473.109999999999</v>
      </c>
      <c r="I26" s="124"/>
    </row>
    <row r="27" spans="1:9" x14ac:dyDescent="0.25">
      <c r="D27" s="125"/>
    </row>
    <row r="30" spans="1:9" x14ac:dyDescent="0.25">
      <c r="G30" s="126"/>
    </row>
    <row r="31" spans="1:9" x14ac:dyDescent="0.25">
      <c r="D31" s="126"/>
      <c r="G31" s="126"/>
    </row>
  </sheetData>
  <mergeCells count="10">
    <mergeCell ref="E1:F1"/>
    <mergeCell ref="G1:H1"/>
    <mergeCell ref="A15:A20"/>
    <mergeCell ref="A21:A23"/>
    <mergeCell ref="A2:I2"/>
    <mergeCell ref="A3:I3"/>
    <mergeCell ref="A5:A7"/>
    <mergeCell ref="A8:A10"/>
    <mergeCell ref="A11:A12"/>
    <mergeCell ref="A13:A14"/>
  </mergeCells>
  <printOptions horizontalCentered="1"/>
  <pageMargins left="0.59055118110236227" right="0.59055118110236227" top="0.59055118110236227" bottom="0.59055118110236227" header="0.31496062992125984" footer="0.31496062992125984"/>
  <pageSetup paperSize="9" scale="65" orientation="landscape" r:id="rId1"/>
  <headerFooter>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1078-6BC8-4B65-B657-BE332F3D2C28}">
  <sheetPr>
    <pageSetUpPr fitToPage="1"/>
  </sheetPr>
  <dimension ref="A1:J67"/>
  <sheetViews>
    <sheetView view="pageBreakPreview" zoomScaleSheetLayoutView="100" workbookViewId="0">
      <selection activeCell="G74" sqref="G74"/>
    </sheetView>
  </sheetViews>
  <sheetFormatPr defaultRowHeight="15" x14ac:dyDescent="0.25"/>
  <cols>
    <col min="1" max="1" width="12.42578125" customWidth="1"/>
    <col min="2" max="2" width="8.7109375" customWidth="1"/>
    <col min="3" max="3" width="20.42578125" customWidth="1"/>
    <col min="4" max="4" width="49.5703125" customWidth="1"/>
    <col min="6" max="8" width="17.7109375" customWidth="1"/>
  </cols>
  <sheetData>
    <row r="1" spans="1:8" ht="129.94999999999999" customHeight="1" x14ac:dyDescent="0.25">
      <c r="A1" s="218"/>
      <c r="B1" s="219"/>
      <c r="C1" s="219"/>
      <c r="D1" s="219"/>
      <c r="E1" s="219"/>
      <c r="F1" s="220" t="s">
        <v>361</v>
      </c>
      <c r="G1" s="220" t="s">
        <v>362</v>
      </c>
      <c r="H1" s="221" t="s">
        <v>363</v>
      </c>
    </row>
    <row r="2" spans="1:8" s="5" customFormat="1" ht="24.95" customHeight="1" x14ac:dyDescent="0.25">
      <c r="A2" s="167" t="s">
        <v>359</v>
      </c>
      <c r="B2" s="168"/>
      <c r="C2" s="168"/>
      <c r="D2" s="168"/>
      <c r="E2" s="168"/>
      <c r="F2" s="168"/>
      <c r="G2" s="168"/>
      <c r="H2" s="169"/>
    </row>
    <row r="3" spans="1:8" x14ac:dyDescent="0.25">
      <c r="A3" s="170">
        <v>1</v>
      </c>
      <c r="B3" s="170" t="s">
        <v>142</v>
      </c>
      <c r="C3" s="170" t="s">
        <v>143</v>
      </c>
      <c r="D3" s="128" t="s">
        <v>144</v>
      </c>
      <c r="E3" s="170" t="s">
        <v>145</v>
      </c>
      <c r="F3" s="170"/>
      <c r="G3" s="170" t="s">
        <v>146</v>
      </c>
      <c r="H3" s="170" t="s">
        <v>94</v>
      </c>
    </row>
    <row r="4" spans="1:8" x14ac:dyDescent="0.25">
      <c r="A4" s="171"/>
      <c r="B4" s="171"/>
      <c r="C4" s="171"/>
      <c r="D4" s="129"/>
      <c r="E4" s="130" t="s">
        <v>147</v>
      </c>
      <c r="F4" s="130" t="s">
        <v>148</v>
      </c>
      <c r="G4" s="171"/>
      <c r="H4" s="171"/>
    </row>
    <row r="5" spans="1:8" x14ac:dyDescent="0.25">
      <c r="A5" s="130" t="s">
        <v>0</v>
      </c>
      <c r="B5" s="130" t="s">
        <v>149</v>
      </c>
      <c r="C5" s="109" t="s">
        <v>150</v>
      </c>
      <c r="D5" s="129" t="s">
        <v>151</v>
      </c>
      <c r="E5" s="130" t="s">
        <v>152</v>
      </c>
      <c r="F5" s="131">
        <v>2</v>
      </c>
      <c r="G5" s="131">
        <v>0.55000000000000004</v>
      </c>
      <c r="H5" s="131">
        <f>F5*G5</f>
        <v>1.1000000000000001</v>
      </c>
    </row>
    <row r="6" spans="1:8" x14ac:dyDescent="0.25">
      <c r="A6" s="130" t="s">
        <v>1</v>
      </c>
      <c r="B6" s="130" t="s">
        <v>153</v>
      </c>
      <c r="C6" s="109" t="s">
        <v>150</v>
      </c>
      <c r="D6" s="129" t="s">
        <v>154</v>
      </c>
      <c r="E6" s="130" t="s">
        <v>152</v>
      </c>
      <c r="F6" s="131">
        <v>0.5</v>
      </c>
      <c r="G6" s="131">
        <v>8.0500000000000007</v>
      </c>
      <c r="H6" s="131">
        <f t="shared" ref="H6:H28" si="0">F6*G6</f>
        <v>4.0250000000000004</v>
      </c>
    </row>
    <row r="7" spans="1:8" x14ac:dyDescent="0.25">
      <c r="A7" s="130" t="s">
        <v>2</v>
      </c>
      <c r="B7" s="130">
        <v>78253</v>
      </c>
      <c r="C7" s="109" t="s">
        <v>150</v>
      </c>
      <c r="D7" s="129" t="s">
        <v>155</v>
      </c>
      <c r="E7" s="130" t="s">
        <v>152</v>
      </c>
      <c r="F7" s="131">
        <v>4</v>
      </c>
      <c r="G7" s="131">
        <v>1.33</v>
      </c>
      <c r="H7" s="131">
        <f t="shared" si="0"/>
        <v>5.32</v>
      </c>
    </row>
    <row r="8" spans="1:8" x14ac:dyDescent="0.25">
      <c r="A8" s="130" t="s">
        <v>3</v>
      </c>
      <c r="B8" s="130" t="s">
        <v>156</v>
      </c>
      <c r="C8" s="109" t="s">
        <v>150</v>
      </c>
      <c r="D8" s="129" t="s">
        <v>157</v>
      </c>
      <c r="E8" s="130" t="s">
        <v>158</v>
      </c>
      <c r="F8" s="131">
        <v>0.25</v>
      </c>
      <c r="G8" s="131">
        <v>25.82</v>
      </c>
      <c r="H8" s="131">
        <f t="shared" si="0"/>
        <v>6.4550000000000001</v>
      </c>
    </row>
    <row r="9" spans="1:8" x14ac:dyDescent="0.25">
      <c r="A9" s="130" t="s">
        <v>159</v>
      </c>
      <c r="B9" s="130">
        <v>78270</v>
      </c>
      <c r="C9" s="109" t="s">
        <v>150</v>
      </c>
      <c r="D9" s="129" t="s">
        <v>160</v>
      </c>
      <c r="E9" s="130" t="s">
        <v>158</v>
      </c>
      <c r="F9" s="131">
        <v>2</v>
      </c>
      <c r="G9" s="131">
        <v>18.5</v>
      </c>
      <c r="H9" s="131">
        <f t="shared" si="0"/>
        <v>37</v>
      </c>
    </row>
    <row r="10" spans="1:8" x14ac:dyDescent="0.25">
      <c r="A10" s="130" t="s">
        <v>161</v>
      </c>
      <c r="B10" s="130" t="s">
        <v>162</v>
      </c>
      <c r="C10" s="109" t="s">
        <v>150</v>
      </c>
      <c r="D10" s="129" t="s">
        <v>163</v>
      </c>
      <c r="E10" s="130" t="s">
        <v>158</v>
      </c>
      <c r="F10" s="131">
        <v>0.2</v>
      </c>
      <c r="G10" s="131">
        <v>3.89</v>
      </c>
      <c r="H10" s="131">
        <f t="shared" si="0"/>
        <v>0.77800000000000002</v>
      </c>
    </row>
    <row r="11" spans="1:8" x14ac:dyDescent="0.25">
      <c r="A11" s="130" t="s">
        <v>164</v>
      </c>
      <c r="B11" s="130" t="s">
        <v>165</v>
      </c>
      <c r="C11" s="109" t="s">
        <v>150</v>
      </c>
      <c r="D11" s="129" t="s">
        <v>166</v>
      </c>
      <c r="E11" s="130" t="s">
        <v>152</v>
      </c>
      <c r="F11" s="131">
        <v>0.2</v>
      </c>
      <c r="G11" s="131">
        <v>17.63</v>
      </c>
      <c r="H11" s="131">
        <f t="shared" si="0"/>
        <v>3.5259999999999998</v>
      </c>
    </row>
    <row r="12" spans="1:8" x14ac:dyDescent="0.25">
      <c r="A12" s="130" t="s">
        <v>167</v>
      </c>
      <c r="B12" s="130" t="s">
        <v>168</v>
      </c>
      <c r="C12" s="109" t="s">
        <v>150</v>
      </c>
      <c r="D12" s="129" t="s">
        <v>169</v>
      </c>
      <c r="E12" s="130" t="s">
        <v>170</v>
      </c>
      <c r="F12" s="131">
        <v>0.2</v>
      </c>
      <c r="G12" s="131">
        <v>11.27</v>
      </c>
      <c r="H12" s="131">
        <f t="shared" si="0"/>
        <v>2.254</v>
      </c>
    </row>
    <row r="13" spans="1:8" x14ac:dyDescent="0.25">
      <c r="A13" s="130" t="s">
        <v>171</v>
      </c>
      <c r="B13" s="130" t="s">
        <v>172</v>
      </c>
      <c r="C13" s="109" t="s">
        <v>150</v>
      </c>
      <c r="D13" s="129" t="s">
        <v>173</v>
      </c>
      <c r="E13" s="130" t="s">
        <v>170</v>
      </c>
      <c r="F13" s="131">
        <v>0.2</v>
      </c>
      <c r="G13" s="131">
        <v>3.36</v>
      </c>
      <c r="H13" s="131">
        <f t="shared" si="0"/>
        <v>0.67200000000000004</v>
      </c>
    </row>
    <row r="14" spans="1:8" x14ac:dyDescent="0.25">
      <c r="A14" s="130" t="s">
        <v>174</v>
      </c>
      <c r="B14" s="130">
        <v>24610</v>
      </c>
      <c r="C14" s="109" t="s">
        <v>150</v>
      </c>
      <c r="D14" s="129" t="s">
        <v>175</v>
      </c>
      <c r="E14" s="130" t="s">
        <v>170</v>
      </c>
      <c r="F14" s="131">
        <v>0.1</v>
      </c>
      <c r="G14" s="131">
        <v>20</v>
      </c>
      <c r="H14" s="131">
        <f t="shared" si="0"/>
        <v>2</v>
      </c>
    </row>
    <row r="15" spans="1:8" x14ac:dyDescent="0.25">
      <c r="A15" s="130" t="s">
        <v>176</v>
      </c>
      <c r="B15" s="130">
        <v>24608</v>
      </c>
      <c r="C15" s="109" t="s">
        <v>150</v>
      </c>
      <c r="D15" s="129" t="s">
        <v>177</v>
      </c>
      <c r="E15" s="130" t="s">
        <v>170</v>
      </c>
      <c r="F15" s="131">
        <v>0.1</v>
      </c>
      <c r="G15" s="131">
        <v>21.75</v>
      </c>
      <c r="H15" s="131">
        <f t="shared" si="0"/>
        <v>2.1750000000000003</v>
      </c>
    </row>
    <row r="16" spans="1:8" x14ac:dyDescent="0.25">
      <c r="A16" s="130" t="s">
        <v>178</v>
      </c>
      <c r="B16" s="130" t="s">
        <v>179</v>
      </c>
      <c r="C16" s="109" t="s">
        <v>150</v>
      </c>
      <c r="D16" s="129" t="s">
        <v>180</v>
      </c>
      <c r="E16" s="130" t="s">
        <v>170</v>
      </c>
      <c r="F16" s="131">
        <v>1</v>
      </c>
      <c r="G16" s="131">
        <v>2.61</v>
      </c>
      <c r="H16" s="131">
        <f t="shared" si="0"/>
        <v>2.61</v>
      </c>
    </row>
    <row r="17" spans="1:8" x14ac:dyDescent="0.25">
      <c r="A17" s="130" t="s">
        <v>181</v>
      </c>
      <c r="B17" s="130">
        <v>78259</v>
      </c>
      <c r="C17" s="109" t="s">
        <v>150</v>
      </c>
      <c r="D17" s="129" t="s">
        <v>182</v>
      </c>
      <c r="E17" s="130" t="s">
        <v>170</v>
      </c>
      <c r="F17" s="131">
        <v>1</v>
      </c>
      <c r="G17" s="131">
        <v>1.95</v>
      </c>
      <c r="H17" s="131">
        <f t="shared" si="0"/>
        <v>1.95</v>
      </c>
    </row>
    <row r="18" spans="1:8" x14ac:dyDescent="0.25">
      <c r="A18" s="130" t="s">
        <v>183</v>
      </c>
      <c r="B18" s="130" t="s">
        <v>184</v>
      </c>
      <c r="C18" s="109" t="s">
        <v>150</v>
      </c>
      <c r="D18" s="129" t="s">
        <v>185</v>
      </c>
      <c r="E18" s="130" t="s">
        <v>170</v>
      </c>
      <c r="F18" s="131">
        <v>0.2</v>
      </c>
      <c r="G18" s="131">
        <v>9.64</v>
      </c>
      <c r="H18" s="131">
        <f t="shared" si="0"/>
        <v>1.9280000000000002</v>
      </c>
    </row>
    <row r="19" spans="1:8" x14ac:dyDescent="0.25">
      <c r="A19" s="130" t="s">
        <v>186</v>
      </c>
      <c r="B19" s="130">
        <v>15627</v>
      </c>
      <c r="C19" s="109" t="s">
        <v>150</v>
      </c>
      <c r="D19" s="129" t="s">
        <v>187</v>
      </c>
      <c r="E19" s="130" t="s">
        <v>170</v>
      </c>
      <c r="F19" s="131">
        <v>1</v>
      </c>
      <c r="G19" s="131">
        <v>0.99</v>
      </c>
      <c r="H19" s="131">
        <f t="shared" si="0"/>
        <v>0.99</v>
      </c>
    </row>
    <row r="20" spans="1:8" x14ac:dyDescent="0.25">
      <c r="A20" s="130" t="s">
        <v>188</v>
      </c>
      <c r="B20" s="165" t="s">
        <v>189</v>
      </c>
      <c r="C20" s="166"/>
      <c r="D20" s="129" t="s">
        <v>190</v>
      </c>
      <c r="E20" s="130" t="s">
        <v>170</v>
      </c>
      <c r="F20" s="131">
        <v>8</v>
      </c>
      <c r="G20" s="131">
        <v>1.98</v>
      </c>
      <c r="H20" s="131">
        <f t="shared" si="0"/>
        <v>15.84</v>
      </c>
    </row>
    <row r="21" spans="1:8" x14ac:dyDescent="0.25">
      <c r="A21" s="130" t="s">
        <v>191</v>
      </c>
      <c r="B21" s="165" t="s">
        <v>189</v>
      </c>
      <c r="C21" s="166"/>
      <c r="D21" s="129" t="s">
        <v>192</v>
      </c>
      <c r="E21" s="130" t="s">
        <v>170</v>
      </c>
      <c r="F21" s="131">
        <v>0.2</v>
      </c>
      <c r="G21" s="131">
        <v>9.98</v>
      </c>
      <c r="H21" s="131">
        <f t="shared" si="0"/>
        <v>1.9960000000000002</v>
      </c>
    </row>
    <row r="22" spans="1:8" x14ac:dyDescent="0.25">
      <c r="A22" s="130" t="s">
        <v>193</v>
      </c>
      <c r="B22" s="130">
        <v>78280</v>
      </c>
      <c r="C22" s="109" t="s">
        <v>150</v>
      </c>
      <c r="D22" s="129" t="s">
        <v>194</v>
      </c>
      <c r="E22" s="130" t="s">
        <v>170</v>
      </c>
      <c r="F22" s="131">
        <v>0.2</v>
      </c>
      <c r="G22" s="131">
        <v>2.5</v>
      </c>
      <c r="H22" s="131">
        <f t="shared" si="0"/>
        <v>0.5</v>
      </c>
    </row>
    <row r="23" spans="1:8" x14ac:dyDescent="0.25">
      <c r="A23" s="130" t="s">
        <v>195</v>
      </c>
      <c r="B23" s="130" t="s">
        <v>196</v>
      </c>
      <c r="C23" s="109" t="s">
        <v>150</v>
      </c>
      <c r="D23" s="129" t="s">
        <v>197</v>
      </c>
      <c r="E23" s="130" t="s">
        <v>198</v>
      </c>
      <c r="F23" s="131">
        <v>10</v>
      </c>
      <c r="G23" s="131">
        <v>6.49</v>
      </c>
      <c r="H23" s="131">
        <f t="shared" si="0"/>
        <v>64.900000000000006</v>
      </c>
    </row>
    <row r="24" spans="1:8" x14ac:dyDescent="0.25">
      <c r="A24" s="130" t="s">
        <v>199</v>
      </c>
      <c r="B24" s="130" t="s">
        <v>200</v>
      </c>
      <c r="C24" s="109" t="s">
        <v>150</v>
      </c>
      <c r="D24" s="129" t="s">
        <v>201</v>
      </c>
      <c r="E24" s="130" t="s">
        <v>158</v>
      </c>
      <c r="F24" s="131">
        <v>4</v>
      </c>
      <c r="G24" s="131">
        <v>6.16</v>
      </c>
      <c r="H24" s="131">
        <f t="shared" si="0"/>
        <v>24.64</v>
      </c>
    </row>
    <row r="25" spans="1:8" x14ac:dyDescent="0.25">
      <c r="A25" s="130" t="s">
        <v>202</v>
      </c>
      <c r="B25" s="130" t="s">
        <v>203</v>
      </c>
      <c r="C25" s="109" t="s">
        <v>150</v>
      </c>
      <c r="D25" s="129" t="s">
        <v>204</v>
      </c>
      <c r="E25" s="130" t="s">
        <v>158</v>
      </c>
      <c r="F25" s="131">
        <v>2</v>
      </c>
      <c r="G25" s="131">
        <v>1.69</v>
      </c>
      <c r="H25" s="131">
        <f t="shared" si="0"/>
        <v>3.38</v>
      </c>
    </row>
    <row r="26" spans="1:8" x14ac:dyDescent="0.25">
      <c r="A26" s="130" t="s">
        <v>205</v>
      </c>
      <c r="B26" s="130" t="s">
        <v>206</v>
      </c>
      <c r="C26" s="109" t="s">
        <v>150</v>
      </c>
      <c r="D26" s="129" t="s">
        <v>207</v>
      </c>
      <c r="E26" s="130" t="s">
        <v>158</v>
      </c>
      <c r="F26" s="131">
        <v>2</v>
      </c>
      <c r="G26" s="131">
        <v>2.84</v>
      </c>
      <c r="H26" s="131">
        <f t="shared" si="0"/>
        <v>5.68</v>
      </c>
    </row>
    <row r="27" spans="1:8" x14ac:dyDescent="0.25">
      <c r="A27" s="130" t="s">
        <v>208</v>
      </c>
      <c r="B27" s="130" t="s">
        <v>209</v>
      </c>
      <c r="C27" s="109" t="s">
        <v>150</v>
      </c>
      <c r="D27" s="129" t="s">
        <v>210</v>
      </c>
      <c r="E27" s="130" t="s">
        <v>158</v>
      </c>
      <c r="F27" s="131">
        <v>2</v>
      </c>
      <c r="G27" s="131">
        <v>1.08</v>
      </c>
      <c r="H27" s="131">
        <f t="shared" si="0"/>
        <v>2.16</v>
      </c>
    </row>
    <row r="28" spans="1:8" x14ac:dyDescent="0.25">
      <c r="A28" s="130" t="s">
        <v>211</v>
      </c>
      <c r="B28" s="130" t="s">
        <v>212</v>
      </c>
      <c r="C28" s="109" t="s">
        <v>150</v>
      </c>
      <c r="D28" s="129" t="s">
        <v>213</v>
      </c>
      <c r="E28" s="130" t="s">
        <v>170</v>
      </c>
      <c r="F28" s="131">
        <v>0.2</v>
      </c>
      <c r="G28" s="131">
        <v>2.48</v>
      </c>
      <c r="H28" s="131">
        <f t="shared" si="0"/>
        <v>0.496</v>
      </c>
    </row>
    <row r="29" spans="1:8" x14ac:dyDescent="0.25">
      <c r="A29" s="132"/>
      <c r="B29" s="132"/>
      <c r="C29" s="132"/>
      <c r="D29" s="132" t="s">
        <v>4</v>
      </c>
      <c r="E29" s="132"/>
      <c r="F29" s="132"/>
      <c r="G29" s="132"/>
      <c r="H29" s="132">
        <f>SUM(H5:H28)</f>
        <v>192.375</v>
      </c>
    </row>
    <row r="30" spans="1:8" x14ac:dyDescent="0.25">
      <c r="A30" s="222"/>
      <c r="B30" s="223"/>
      <c r="C30" s="223"/>
      <c r="D30" s="223"/>
      <c r="E30" s="223"/>
      <c r="F30" s="223"/>
      <c r="G30" s="223"/>
      <c r="H30" s="224"/>
    </row>
    <row r="31" spans="1:8" x14ac:dyDescent="0.25">
      <c r="A31" s="162">
        <v>2</v>
      </c>
      <c r="B31" s="162" t="s">
        <v>142</v>
      </c>
      <c r="C31" s="162" t="s">
        <v>143</v>
      </c>
      <c r="D31" s="134" t="s">
        <v>214</v>
      </c>
      <c r="E31" s="162" t="s">
        <v>145</v>
      </c>
      <c r="F31" s="162"/>
      <c r="G31" s="162" t="s">
        <v>146</v>
      </c>
      <c r="H31" s="162" t="s">
        <v>94</v>
      </c>
    </row>
    <row r="32" spans="1:8" x14ac:dyDescent="0.25">
      <c r="A32" s="162"/>
      <c r="B32" s="162"/>
      <c r="C32" s="162"/>
      <c r="D32" s="134"/>
      <c r="E32" s="133" t="s">
        <v>147</v>
      </c>
      <c r="F32" s="133" t="s">
        <v>215</v>
      </c>
      <c r="G32" s="162"/>
      <c r="H32" s="162"/>
    </row>
    <row r="33" spans="1:8" x14ac:dyDescent="0.25">
      <c r="A33" s="130" t="s">
        <v>5</v>
      </c>
      <c r="B33" s="127" t="s">
        <v>216</v>
      </c>
      <c r="C33" s="109" t="s">
        <v>150</v>
      </c>
      <c r="D33" s="135" t="s">
        <v>217</v>
      </c>
      <c r="E33" s="127" t="s">
        <v>158</v>
      </c>
      <c r="F33" s="131">
        <v>2</v>
      </c>
      <c r="G33" s="131">
        <v>13.99</v>
      </c>
      <c r="H33" s="131">
        <f>F33*G33</f>
        <v>27.98</v>
      </c>
    </row>
    <row r="34" spans="1:8" ht="30" x14ac:dyDescent="0.25">
      <c r="A34" s="130" t="s">
        <v>218</v>
      </c>
      <c r="B34" s="127">
        <v>11625</v>
      </c>
      <c r="C34" s="109" t="s">
        <v>150</v>
      </c>
      <c r="D34" s="135" t="s">
        <v>219</v>
      </c>
      <c r="E34" s="127" t="s">
        <v>158</v>
      </c>
      <c r="F34" s="131">
        <v>0.2</v>
      </c>
      <c r="G34" s="131">
        <v>117.5</v>
      </c>
      <c r="H34" s="131">
        <f t="shared" ref="H34:H65" si="1">F34*G34</f>
        <v>23.5</v>
      </c>
    </row>
    <row r="35" spans="1:8" ht="30" x14ac:dyDescent="0.25">
      <c r="A35" s="130" t="s">
        <v>220</v>
      </c>
      <c r="B35" s="127">
        <v>138303</v>
      </c>
      <c r="C35" s="109" t="s">
        <v>150</v>
      </c>
      <c r="D35" s="135" t="s">
        <v>221</v>
      </c>
      <c r="E35" s="127" t="s">
        <v>158</v>
      </c>
      <c r="F35" s="131">
        <v>0.2</v>
      </c>
      <c r="G35" s="131">
        <v>242.41</v>
      </c>
      <c r="H35" s="131">
        <f t="shared" si="1"/>
        <v>48.481999999999999</v>
      </c>
    </row>
    <row r="36" spans="1:8" x14ac:dyDescent="0.25">
      <c r="A36" s="130" t="s">
        <v>222</v>
      </c>
      <c r="B36" s="127" t="s">
        <v>223</v>
      </c>
      <c r="C36" s="109" t="s">
        <v>150</v>
      </c>
      <c r="D36" s="135" t="s">
        <v>224</v>
      </c>
      <c r="E36" s="127" t="s">
        <v>225</v>
      </c>
      <c r="F36" s="131">
        <v>2</v>
      </c>
      <c r="G36" s="131">
        <v>0.64</v>
      </c>
      <c r="H36" s="131">
        <f t="shared" si="1"/>
        <v>1.28</v>
      </c>
    </row>
    <row r="37" spans="1:8" x14ac:dyDescent="0.25">
      <c r="A37" s="130" t="s">
        <v>226</v>
      </c>
      <c r="B37" s="127" t="s">
        <v>227</v>
      </c>
      <c r="C37" s="109" t="s">
        <v>150</v>
      </c>
      <c r="D37" s="135" t="s">
        <v>228</v>
      </c>
      <c r="E37" s="127" t="s">
        <v>225</v>
      </c>
      <c r="F37" s="131">
        <v>2</v>
      </c>
      <c r="G37" s="131">
        <v>0.34</v>
      </c>
      <c r="H37" s="131">
        <f t="shared" si="1"/>
        <v>0.68</v>
      </c>
    </row>
    <row r="38" spans="1:8" x14ac:dyDescent="0.25">
      <c r="A38" s="130" t="s">
        <v>229</v>
      </c>
      <c r="B38" s="127" t="s">
        <v>230</v>
      </c>
      <c r="C38" s="109" t="s">
        <v>150</v>
      </c>
      <c r="D38" s="135" t="s">
        <v>231</v>
      </c>
      <c r="E38" s="127" t="s">
        <v>225</v>
      </c>
      <c r="F38" s="131">
        <v>2</v>
      </c>
      <c r="G38" s="131">
        <v>0.34</v>
      </c>
      <c r="H38" s="131">
        <f t="shared" si="1"/>
        <v>0.68</v>
      </c>
    </row>
    <row r="39" spans="1:8" x14ac:dyDescent="0.25">
      <c r="A39" s="130" t="s">
        <v>232</v>
      </c>
      <c r="B39" s="127" t="s">
        <v>233</v>
      </c>
      <c r="C39" s="109" t="s">
        <v>150</v>
      </c>
      <c r="D39" s="135" t="s">
        <v>234</v>
      </c>
      <c r="E39" s="127" t="s">
        <v>225</v>
      </c>
      <c r="F39" s="131">
        <v>2</v>
      </c>
      <c r="G39" s="131">
        <v>0.41</v>
      </c>
      <c r="H39" s="131">
        <f t="shared" si="1"/>
        <v>0.82</v>
      </c>
    </row>
    <row r="40" spans="1:8" x14ac:dyDescent="0.25">
      <c r="A40" s="130" t="s">
        <v>235</v>
      </c>
      <c r="B40" s="127" t="s">
        <v>236</v>
      </c>
      <c r="C40" s="109" t="s">
        <v>150</v>
      </c>
      <c r="D40" s="135" t="s">
        <v>237</v>
      </c>
      <c r="E40" s="127" t="s">
        <v>225</v>
      </c>
      <c r="F40" s="131">
        <v>2</v>
      </c>
      <c r="G40" s="131">
        <v>1.0900000000000001</v>
      </c>
      <c r="H40" s="131">
        <f t="shared" si="1"/>
        <v>2.1800000000000002</v>
      </c>
    </row>
    <row r="41" spans="1:8" x14ac:dyDescent="0.25">
      <c r="A41" s="130" t="s">
        <v>238</v>
      </c>
      <c r="B41" s="127" t="s">
        <v>239</v>
      </c>
      <c r="C41" s="109" t="s">
        <v>150</v>
      </c>
      <c r="D41" s="135" t="s">
        <v>240</v>
      </c>
      <c r="E41" s="127" t="s">
        <v>241</v>
      </c>
      <c r="F41" s="131">
        <v>2</v>
      </c>
      <c r="G41" s="131">
        <v>1.33</v>
      </c>
      <c r="H41" s="131">
        <f t="shared" si="1"/>
        <v>2.66</v>
      </c>
    </row>
    <row r="42" spans="1:8" x14ac:dyDescent="0.25">
      <c r="A42" s="130" t="s">
        <v>242</v>
      </c>
      <c r="B42" s="127">
        <v>11644</v>
      </c>
      <c r="C42" s="109" t="s">
        <v>150</v>
      </c>
      <c r="D42" s="135" t="s">
        <v>243</v>
      </c>
      <c r="E42" s="127" t="s">
        <v>241</v>
      </c>
      <c r="F42" s="131">
        <v>2</v>
      </c>
      <c r="G42" s="131">
        <v>1.47</v>
      </c>
      <c r="H42" s="131">
        <f t="shared" si="1"/>
        <v>2.94</v>
      </c>
    </row>
    <row r="43" spans="1:8" x14ac:dyDescent="0.25">
      <c r="A43" s="130" t="s">
        <v>244</v>
      </c>
      <c r="B43" s="127" t="s">
        <v>245</v>
      </c>
      <c r="C43" s="109" t="s">
        <v>150</v>
      </c>
      <c r="D43" s="135" t="s">
        <v>246</v>
      </c>
      <c r="E43" s="127" t="s">
        <v>225</v>
      </c>
      <c r="F43" s="131">
        <v>2</v>
      </c>
      <c r="G43" s="131">
        <v>0.46</v>
      </c>
      <c r="H43" s="131">
        <f t="shared" si="1"/>
        <v>0.92</v>
      </c>
    </row>
    <row r="44" spans="1:8" x14ac:dyDescent="0.25">
      <c r="A44" s="130" t="s">
        <v>247</v>
      </c>
      <c r="B44" s="127" t="s">
        <v>248</v>
      </c>
      <c r="C44" s="109" t="s">
        <v>150</v>
      </c>
      <c r="D44" s="135" t="s">
        <v>249</v>
      </c>
      <c r="E44" s="127" t="s">
        <v>225</v>
      </c>
      <c r="F44" s="131">
        <v>20</v>
      </c>
      <c r="G44" s="131">
        <v>0.27</v>
      </c>
      <c r="H44" s="131">
        <f t="shared" si="1"/>
        <v>5.4</v>
      </c>
    </row>
    <row r="45" spans="1:8" x14ac:dyDescent="0.25">
      <c r="A45" s="130" t="s">
        <v>250</v>
      </c>
      <c r="B45" s="127">
        <v>77990</v>
      </c>
      <c r="C45" s="109" t="s">
        <v>150</v>
      </c>
      <c r="D45" s="135" t="s">
        <v>251</v>
      </c>
      <c r="E45" s="127" t="s">
        <v>158</v>
      </c>
      <c r="F45" s="131">
        <v>0.4</v>
      </c>
      <c r="G45" s="131">
        <v>14.2</v>
      </c>
      <c r="H45" s="131">
        <f t="shared" si="1"/>
        <v>5.68</v>
      </c>
    </row>
    <row r="46" spans="1:8" x14ac:dyDescent="0.25">
      <c r="A46" s="130" t="s">
        <v>252</v>
      </c>
      <c r="B46" s="127" t="s">
        <v>253</v>
      </c>
      <c r="C46" s="109" t="s">
        <v>150</v>
      </c>
      <c r="D46" s="135" t="s">
        <v>254</v>
      </c>
      <c r="E46" s="127" t="s">
        <v>225</v>
      </c>
      <c r="F46" s="131">
        <v>2</v>
      </c>
      <c r="G46" s="131">
        <v>0.96</v>
      </c>
      <c r="H46" s="131">
        <f t="shared" si="1"/>
        <v>1.92</v>
      </c>
    </row>
    <row r="47" spans="1:8" x14ac:dyDescent="0.25">
      <c r="A47" s="130" t="s">
        <v>255</v>
      </c>
      <c r="B47" s="127" t="s">
        <v>256</v>
      </c>
      <c r="C47" s="109" t="s">
        <v>150</v>
      </c>
      <c r="D47" s="135" t="s">
        <v>257</v>
      </c>
      <c r="E47" s="127" t="s">
        <v>241</v>
      </c>
      <c r="F47" s="131">
        <v>1</v>
      </c>
      <c r="G47" s="131">
        <v>0.27</v>
      </c>
      <c r="H47" s="131">
        <f t="shared" si="1"/>
        <v>0.27</v>
      </c>
    </row>
    <row r="48" spans="1:8" x14ac:dyDescent="0.25">
      <c r="A48" s="130" t="s">
        <v>258</v>
      </c>
      <c r="B48" s="127" t="s">
        <v>259</v>
      </c>
      <c r="C48" s="109" t="s">
        <v>150</v>
      </c>
      <c r="D48" s="135" t="s">
        <v>260</v>
      </c>
      <c r="E48" s="127" t="s">
        <v>241</v>
      </c>
      <c r="F48" s="131">
        <v>1</v>
      </c>
      <c r="G48" s="131">
        <v>0.26</v>
      </c>
      <c r="H48" s="131">
        <f t="shared" si="1"/>
        <v>0.26</v>
      </c>
    </row>
    <row r="49" spans="1:8" x14ac:dyDescent="0.25">
      <c r="A49" s="130" t="s">
        <v>261</v>
      </c>
      <c r="B49" s="127" t="s">
        <v>262</v>
      </c>
      <c r="C49" s="109" t="s">
        <v>150</v>
      </c>
      <c r="D49" s="135" t="s">
        <v>263</v>
      </c>
      <c r="E49" s="127" t="s">
        <v>225</v>
      </c>
      <c r="F49" s="131">
        <v>1</v>
      </c>
      <c r="G49" s="131">
        <v>2.76</v>
      </c>
      <c r="H49" s="131">
        <f t="shared" si="1"/>
        <v>2.76</v>
      </c>
    </row>
    <row r="50" spans="1:8" x14ac:dyDescent="0.25">
      <c r="A50" s="130" t="s">
        <v>264</v>
      </c>
      <c r="B50" s="127" t="s">
        <v>262</v>
      </c>
      <c r="C50" s="109" t="s">
        <v>150</v>
      </c>
      <c r="D50" s="135" t="s">
        <v>265</v>
      </c>
      <c r="E50" s="127" t="s">
        <v>225</v>
      </c>
      <c r="F50" s="131">
        <v>1</v>
      </c>
      <c r="G50" s="131">
        <v>2.79</v>
      </c>
      <c r="H50" s="131">
        <f t="shared" si="1"/>
        <v>2.79</v>
      </c>
    </row>
    <row r="51" spans="1:8" x14ac:dyDescent="0.25">
      <c r="A51" s="130" t="s">
        <v>266</v>
      </c>
      <c r="B51" s="127" t="s">
        <v>267</v>
      </c>
      <c r="C51" s="109" t="s">
        <v>150</v>
      </c>
      <c r="D51" s="135" t="s">
        <v>268</v>
      </c>
      <c r="E51" s="127" t="s">
        <v>225</v>
      </c>
      <c r="F51" s="131">
        <v>0.2</v>
      </c>
      <c r="G51" s="131">
        <v>6.67</v>
      </c>
      <c r="H51" s="131">
        <f t="shared" si="1"/>
        <v>1.3340000000000001</v>
      </c>
    </row>
    <row r="52" spans="1:8" x14ac:dyDescent="0.25">
      <c r="A52" s="130" t="s">
        <v>269</v>
      </c>
      <c r="B52" s="127" t="s">
        <v>270</v>
      </c>
      <c r="C52" s="109" t="s">
        <v>150</v>
      </c>
      <c r="D52" s="135" t="s">
        <v>271</v>
      </c>
      <c r="E52" s="127" t="s">
        <v>225</v>
      </c>
      <c r="F52" s="131">
        <v>5</v>
      </c>
      <c r="G52" s="131">
        <v>7.08</v>
      </c>
      <c r="H52" s="131">
        <f t="shared" si="1"/>
        <v>35.4</v>
      </c>
    </row>
    <row r="53" spans="1:8" x14ac:dyDescent="0.25">
      <c r="A53" s="130" t="s">
        <v>272</v>
      </c>
      <c r="B53" s="127" t="s">
        <v>273</v>
      </c>
      <c r="C53" s="109" t="s">
        <v>150</v>
      </c>
      <c r="D53" s="135" t="s">
        <v>274</v>
      </c>
      <c r="E53" s="127" t="s">
        <v>225</v>
      </c>
      <c r="F53" s="131">
        <v>5</v>
      </c>
      <c r="G53" s="131">
        <v>5.8</v>
      </c>
      <c r="H53" s="131">
        <f t="shared" si="1"/>
        <v>29</v>
      </c>
    </row>
    <row r="54" spans="1:8" ht="30" x14ac:dyDescent="0.25">
      <c r="A54" s="130" t="s">
        <v>275</v>
      </c>
      <c r="B54" s="127">
        <v>77976</v>
      </c>
      <c r="C54" s="109" t="s">
        <v>150</v>
      </c>
      <c r="D54" s="135" t="s">
        <v>276</v>
      </c>
      <c r="E54" s="127" t="s">
        <v>225</v>
      </c>
      <c r="F54" s="131">
        <v>0.2</v>
      </c>
      <c r="G54" s="131">
        <v>16.89</v>
      </c>
      <c r="H54" s="131">
        <f t="shared" si="1"/>
        <v>3.3780000000000001</v>
      </c>
    </row>
    <row r="55" spans="1:8" x14ac:dyDescent="0.25">
      <c r="A55" s="130" t="s">
        <v>277</v>
      </c>
      <c r="B55" s="127" t="s">
        <v>278</v>
      </c>
      <c r="C55" s="109" t="s">
        <v>150</v>
      </c>
      <c r="D55" s="135" t="s">
        <v>279</v>
      </c>
      <c r="E55" s="127" t="s">
        <v>225</v>
      </c>
      <c r="F55" s="131">
        <v>0.5</v>
      </c>
      <c r="G55" s="131">
        <v>1.25</v>
      </c>
      <c r="H55" s="131">
        <f t="shared" si="1"/>
        <v>0.625</v>
      </c>
    </row>
    <row r="56" spans="1:8" x14ac:dyDescent="0.25">
      <c r="A56" s="130" t="s">
        <v>280</v>
      </c>
      <c r="B56" s="127" t="s">
        <v>281</v>
      </c>
      <c r="C56" s="109" t="s">
        <v>150</v>
      </c>
      <c r="D56" s="135" t="s">
        <v>282</v>
      </c>
      <c r="E56" s="127" t="s">
        <v>225</v>
      </c>
      <c r="F56" s="131">
        <v>1</v>
      </c>
      <c r="G56" s="131">
        <v>0.5</v>
      </c>
      <c r="H56" s="131">
        <f t="shared" si="1"/>
        <v>0.5</v>
      </c>
    </row>
    <row r="57" spans="1:8" x14ac:dyDescent="0.25">
      <c r="A57" s="130" t="s">
        <v>283</v>
      </c>
      <c r="B57" s="127" t="s">
        <v>284</v>
      </c>
      <c r="C57" s="109" t="s">
        <v>150</v>
      </c>
      <c r="D57" s="135" t="s">
        <v>285</v>
      </c>
      <c r="E57" s="127" t="s">
        <v>225</v>
      </c>
      <c r="F57" s="131">
        <v>1</v>
      </c>
      <c r="G57" s="131">
        <v>1.28</v>
      </c>
      <c r="H57" s="131">
        <f t="shared" si="1"/>
        <v>1.28</v>
      </c>
    </row>
    <row r="58" spans="1:8" x14ac:dyDescent="0.25">
      <c r="A58" s="130" t="s">
        <v>286</v>
      </c>
      <c r="B58" s="127" t="s">
        <v>287</v>
      </c>
      <c r="C58" s="109" t="s">
        <v>150</v>
      </c>
      <c r="D58" s="135" t="s">
        <v>288</v>
      </c>
      <c r="E58" s="127" t="s">
        <v>225</v>
      </c>
      <c r="F58" s="131">
        <v>1</v>
      </c>
      <c r="G58" s="131">
        <v>1.28</v>
      </c>
      <c r="H58" s="131">
        <f t="shared" si="1"/>
        <v>1.28</v>
      </c>
    </row>
    <row r="59" spans="1:8" x14ac:dyDescent="0.25">
      <c r="A59" s="130" t="s">
        <v>289</v>
      </c>
      <c r="B59" s="127" t="s">
        <v>290</v>
      </c>
      <c r="C59" s="109" t="s">
        <v>150</v>
      </c>
      <c r="D59" s="135" t="s">
        <v>291</v>
      </c>
      <c r="E59" s="127" t="s">
        <v>225</v>
      </c>
      <c r="F59" s="131">
        <v>1</v>
      </c>
      <c r="G59" s="131">
        <v>0.98</v>
      </c>
      <c r="H59" s="131">
        <f t="shared" si="1"/>
        <v>0.98</v>
      </c>
    </row>
    <row r="60" spans="1:8" x14ac:dyDescent="0.25">
      <c r="A60" s="130" t="s">
        <v>292</v>
      </c>
      <c r="B60" s="127" t="s">
        <v>293</v>
      </c>
      <c r="C60" s="109" t="s">
        <v>150</v>
      </c>
      <c r="D60" s="135" t="s">
        <v>294</v>
      </c>
      <c r="E60" s="127" t="s">
        <v>241</v>
      </c>
      <c r="F60" s="131">
        <v>1</v>
      </c>
      <c r="G60" s="131">
        <v>0.89</v>
      </c>
      <c r="H60" s="131">
        <f t="shared" si="1"/>
        <v>0.89</v>
      </c>
    </row>
    <row r="61" spans="1:8" x14ac:dyDescent="0.25">
      <c r="A61" s="130" t="s">
        <v>295</v>
      </c>
      <c r="B61" s="163" t="s">
        <v>107</v>
      </c>
      <c r="C61" s="164"/>
      <c r="D61" s="135" t="s">
        <v>296</v>
      </c>
      <c r="E61" s="127" t="s">
        <v>241</v>
      </c>
      <c r="F61" s="131">
        <v>0.2</v>
      </c>
      <c r="G61" s="131">
        <v>21.11</v>
      </c>
      <c r="H61" s="131">
        <f t="shared" si="1"/>
        <v>4.2220000000000004</v>
      </c>
    </row>
    <row r="62" spans="1:8" x14ac:dyDescent="0.25">
      <c r="A62" s="130" t="s">
        <v>297</v>
      </c>
      <c r="B62" s="127" t="s">
        <v>298</v>
      </c>
      <c r="C62" s="109" t="s">
        <v>150</v>
      </c>
      <c r="D62" s="135" t="s">
        <v>299</v>
      </c>
      <c r="E62" s="127" t="s">
        <v>225</v>
      </c>
      <c r="F62" s="131">
        <v>10</v>
      </c>
      <c r="G62" s="131">
        <v>0.7</v>
      </c>
      <c r="H62" s="131">
        <f t="shared" si="1"/>
        <v>7</v>
      </c>
    </row>
    <row r="63" spans="1:8" x14ac:dyDescent="0.25">
      <c r="A63" s="130" t="s">
        <v>300</v>
      </c>
      <c r="B63" s="163" t="s">
        <v>107</v>
      </c>
      <c r="C63" s="164"/>
      <c r="D63" s="135" t="s">
        <v>301</v>
      </c>
      <c r="E63" s="127" t="s">
        <v>225</v>
      </c>
      <c r="F63" s="131">
        <v>0.4</v>
      </c>
      <c r="G63" s="131">
        <v>25.51</v>
      </c>
      <c r="H63" s="131">
        <f t="shared" si="1"/>
        <v>10.204000000000001</v>
      </c>
    </row>
    <row r="64" spans="1:8" x14ac:dyDescent="0.25">
      <c r="A64" s="130" t="s">
        <v>302</v>
      </c>
      <c r="B64" s="127">
        <v>820115</v>
      </c>
      <c r="C64" s="118" t="s">
        <v>6</v>
      </c>
      <c r="D64" s="135" t="s">
        <v>303</v>
      </c>
      <c r="E64" s="127" t="s">
        <v>304</v>
      </c>
      <c r="F64" s="131">
        <v>0.4</v>
      </c>
      <c r="G64" s="131">
        <v>39.159999999999997</v>
      </c>
      <c r="H64" s="131">
        <f t="shared" si="1"/>
        <v>15.664</v>
      </c>
    </row>
    <row r="65" spans="1:10" x14ac:dyDescent="0.25">
      <c r="A65" s="130" t="s">
        <v>305</v>
      </c>
      <c r="B65" s="127">
        <v>820114</v>
      </c>
      <c r="C65" s="118" t="s">
        <v>6</v>
      </c>
      <c r="D65" s="135" t="s">
        <v>306</v>
      </c>
      <c r="E65" s="127" t="s">
        <v>225</v>
      </c>
      <c r="F65" s="131">
        <v>0.4</v>
      </c>
      <c r="G65" s="131">
        <v>8.34</v>
      </c>
      <c r="H65" s="131">
        <f t="shared" si="1"/>
        <v>3.3360000000000003</v>
      </c>
    </row>
    <row r="66" spans="1:10" x14ac:dyDescent="0.25">
      <c r="A66" s="136"/>
      <c r="B66" s="136"/>
      <c r="C66" s="136"/>
      <c r="D66" s="132" t="s">
        <v>4</v>
      </c>
      <c r="E66" s="136"/>
      <c r="F66" s="137"/>
      <c r="G66" s="137"/>
      <c r="H66" s="138">
        <f>SUM(H33:H65)</f>
        <v>246.29500000000002</v>
      </c>
    </row>
    <row r="67" spans="1:10" ht="43.5" customHeight="1" x14ac:dyDescent="0.25">
      <c r="A67" s="225" t="s">
        <v>307</v>
      </c>
      <c r="B67" s="226"/>
      <c r="C67" s="226"/>
      <c r="D67" s="226"/>
      <c r="E67" s="226"/>
      <c r="F67" s="226"/>
      <c r="G67" s="226"/>
      <c r="H67" s="227"/>
      <c r="I67" s="34"/>
      <c r="J67" s="34"/>
    </row>
  </sheetData>
  <mergeCells count="18">
    <mergeCell ref="A2:H2"/>
    <mergeCell ref="A3:A4"/>
    <mergeCell ref="B3:B4"/>
    <mergeCell ref="C3:C4"/>
    <mergeCell ref="E3:F3"/>
    <mergeCell ref="G3:G4"/>
    <mergeCell ref="H3:H4"/>
    <mergeCell ref="B20:C20"/>
    <mergeCell ref="B21:C21"/>
    <mergeCell ref="A31:A32"/>
    <mergeCell ref="B31:B32"/>
    <mergeCell ref="C31:C32"/>
    <mergeCell ref="G31:G32"/>
    <mergeCell ref="H31:H32"/>
    <mergeCell ref="B61:C61"/>
    <mergeCell ref="B63:C63"/>
    <mergeCell ref="A67:H67"/>
    <mergeCell ref="E31:F31"/>
  </mergeCells>
  <printOptions horizontalCentered="1"/>
  <pageMargins left="0.59055118110236227" right="0.59055118110236227" top="0.59055118110236227" bottom="0.59055118110236227" header="0.31496062992125984" footer="0.31496062992125984"/>
  <pageSetup paperSize="9" scale="58" fitToHeight="0" orientation="portrait" r:id="rId1"/>
  <headerFooter>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DB3E-8531-4171-A516-2432C204058E}">
  <sheetPr>
    <pageSetUpPr fitToPage="1"/>
  </sheetPr>
  <dimension ref="A1:G55"/>
  <sheetViews>
    <sheetView view="pageBreakPreview" zoomScale="85" zoomScaleSheetLayoutView="85" workbookViewId="0">
      <selection activeCell="L9" sqref="L9"/>
    </sheetView>
  </sheetViews>
  <sheetFormatPr defaultRowHeight="12.75" x14ac:dyDescent="0.2"/>
  <cols>
    <col min="1" max="7" width="18.7109375" style="141" customWidth="1"/>
    <col min="8" max="8" width="9.140625" style="139" customWidth="1"/>
    <col min="9" max="252" width="9.140625" style="139"/>
    <col min="253" max="253" width="18.7109375" style="139" customWidth="1"/>
    <col min="254" max="254" width="8.7109375" style="139" customWidth="1"/>
    <col min="255" max="255" width="18.5703125" style="139" customWidth="1"/>
    <col min="256" max="256" width="14.42578125" style="139" customWidth="1"/>
    <col min="257" max="257" width="19" style="139" customWidth="1"/>
    <col min="258" max="258" width="12.42578125" style="139" customWidth="1"/>
    <col min="259" max="260" width="8.7109375" style="139" customWidth="1"/>
    <col min="261" max="261" width="10.42578125" style="139" customWidth="1"/>
    <col min="262" max="262" width="10.140625" style="139" customWidth="1"/>
    <col min="263" max="263" width="10.42578125" style="139" customWidth="1"/>
    <col min="264" max="508" width="9.140625" style="139"/>
    <col min="509" max="509" width="18.7109375" style="139" customWidth="1"/>
    <col min="510" max="510" width="8.7109375" style="139" customWidth="1"/>
    <col min="511" max="511" width="18.5703125" style="139" customWidth="1"/>
    <col min="512" max="512" width="14.42578125" style="139" customWidth="1"/>
    <col min="513" max="513" width="19" style="139" customWidth="1"/>
    <col min="514" max="514" width="12.42578125" style="139" customWidth="1"/>
    <col min="515" max="516" width="8.7109375" style="139" customWidth="1"/>
    <col min="517" max="517" width="10.42578125" style="139" customWidth="1"/>
    <col min="518" max="518" width="10.140625" style="139" customWidth="1"/>
    <col min="519" max="519" width="10.42578125" style="139" customWidth="1"/>
    <col min="520" max="764" width="9.140625" style="139"/>
    <col min="765" max="765" width="18.7109375" style="139" customWidth="1"/>
    <col min="766" max="766" width="8.7109375" style="139" customWidth="1"/>
    <col min="767" max="767" width="18.5703125" style="139" customWidth="1"/>
    <col min="768" max="768" width="14.42578125" style="139" customWidth="1"/>
    <col min="769" max="769" width="19" style="139" customWidth="1"/>
    <col min="770" max="770" width="12.42578125" style="139" customWidth="1"/>
    <col min="771" max="772" width="8.7109375" style="139" customWidth="1"/>
    <col min="773" max="773" width="10.42578125" style="139" customWidth="1"/>
    <col min="774" max="774" width="10.140625" style="139" customWidth="1"/>
    <col min="775" max="775" width="10.42578125" style="139" customWidth="1"/>
    <col min="776" max="1020" width="9.140625" style="139"/>
    <col min="1021" max="1021" width="18.7109375" style="139" customWidth="1"/>
    <col min="1022" max="1022" width="8.7109375" style="139" customWidth="1"/>
    <col min="1023" max="1023" width="18.5703125" style="139" customWidth="1"/>
    <col min="1024" max="1024" width="14.42578125" style="139" customWidth="1"/>
    <col min="1025" max="1025" width="19" style="139" customWidth="1"/>
    <col min="1026" max="1026" width="12.42578125" style="139" customWidth="1"/>
    <col min="1027" max="1028" width="8.7109375" style="139" customWidth="1"/>
    <col min="1029" max="1029" width="10.42578125" style="139" customWidth="1"/>
    <col min="1030" max="1030" width="10.140625" style="139" customWidth="1"/>
    <col min="1031" max="1031" width="10.42578125" style="139" customWidth="1"/>
    <col min="1032" max="1276" width="9.140625" style="139"/>
    <col min="1277" max="1277" width="18.7109375" style="139" customWidth="1"/>
    <col min="1278" max="1278" width="8.7109375" style="139" customWidth="1"/>
    <col min="1279" max="1279" width="18.5703125" style="139" customWidth="1"/>
    <col min="1280" max="1280" width="14.42578125" style="139" customWidth="1"/>
    <col min="1281" max="1281" width="19" style="139" customWidth="1"/>
    <col min="1282" max="1282" width="12.42578125" style="139" customWidth="1"/>
    <col min="1283" max="1284" width="8.7109375" style="139" customWidth="1"/>
    <col min="1285" max="1285" width="10.42578125" style="139" customWidth="1"/>
    <col min="1286" max="1286" width="10.140625" style="139" customWidth="1"/>
    <col min="1287" max="1287" width="10.42578125" style="139" customWidth="1"/>
    <col min="1288" max="1532" width="9.140625" style="139"/>
    <col min="1533" max="1533" width="18.7109375" style="139" customWidth="1"/>
    <col min="1534" max="1534" width="8.7109375" style="139" customWidth="1"/>
    <col min="1535" max="1535" width="18.5703125" style="139" customWidth="1"/>
    <col min="1536" max="1536" width="14.42578125" style="139" customWidth="1"/>
    <col min="1537" max="1537" width="19" style="139" customWidth="1"/>
    <col min="1538" max="1538" width="12.42578125" style="139" customWidth="1"/>
    <col min="1539" max="1540" width="8.7109375" style="139" customWidth="1"/>
    <col min="1541" max="1541" width="10.42578125" style="139" customWidth="1"/>
    <col min="1542" max="1542" width="10.140625" style="139" customWidth="1"/>
    <col min="1543" max="1543" width="10.42578125" style="139" customWidth="1"/>
    <col min="1544" max="1788" width="9.140625" style="139"/>
    <col min="1789" max="1789" width="18.7109375" style="139" customWidth="1"/>
    <col min="1790" max="1790" width="8.7109375" style="139" customWidth="1"/>
    <col min="1791" max="1791" width="18.5703125" style="139" customWidth="1"/>
    <col min="1792" max="1792" width="14.42578125" style="139" customWidth="1"/>
    <col min="1793" max="1793" width="19" style="139" customWidth="1"/>
    <col min="1794" max="1794" width="12.42578125" style="139" customWidth="1"/>
    <col min="1795" max="1796" width="8.7109375" style="139" customWidth="1"/>
    <col min="1797" max="1797" width="10.42578125" style="139" customWidth="1"/>
    <col min="1798" max="1798" width="10.140625" style="139" customWidth="1"/>
    <col min="1799" max="1799" width="10.42578125" style="139" customWidth="1"/>
    <col min="1800" max="2044" width="9.140625" style="139"/>
    <col min="2045" max="2045" width="18.7109375" style="139" customWidth="1"/>
    <col min="2046" max="2046" width="8.7109375" style="139" customWidth="1"/>
    <col min="2047" max="2047" width="18.5703125" style="139" customWidth="1"/>
    <col min="2048" max="2048" width="14.42578125" style="139" customWidth="1"/>
    <col min="2049" max="2049" width="19" style="139" customWidth="1"/>
    <col min="2050" max="2050" width="12.42578125" style="139" customWidth="1"/>
    <col min="2051" max="2052" width="8.7109375" style="139" customWidth="1"/>
    <col min="2053" max="2053" width="10.42578125" style="139" customWidth="1"/>
    <col min="2054" max="2054" width="10.140625" style="139" customWidth="1"/>
    <col min="2055" max="2055" width="10.42578125" style="139" customWidth="1"/>
    <col min="2056" max="2300" width="9.140625" style="139"/>
    <col min="2301" max="2301" width="18.7109375" style="139" customWidth="1"/>
    <col min="2302" max="2302" width="8.7109375" style="139" customWidth="1"/>
    <col min="2303" max="2303" width="18.5703125" style="139" customWidth="1"/>
    <col min="2304" max="2304" width="14.42578125" style="139" customWidth="1"/>
    <col min="2305" max="2305" width="19" style="139" customWidth="1"/>
    <col min="2306" max="2306" width="12.42578125" style="139" customWidth="1"/>
    <col min="2307" max="2308" width="8.7109375" style="139" customWidth="1"/>
    <col min="2309" max="2309" width="10.42578125" style="139" customWidth="1"/>
    <col min="2310" max="2310" width="10.140625" style="139" customWidth="1"/>
    <col min="2311" max="2311" width="10.42578125" style="139" customWidth="1"/>
    <col min="2312" max="2556" width="9.140625" style="139"/>
    <col min="2557" max="2557" width="18.7109375" style="139" customWidth="1"/>
    <col min="2558" max="2558" width="8.7109375" style="139" customWidth="1"/>
    <col min="2559" max="2559" width="18.5703125" style="139" customWidth="1"/>
    <col min="2560" max="2560" width="14.42578125" style="139" customWidth="1"/>
    <col min="2561" max="2561" width="19" style="139" customWidth="1"/>
    <col min="2562" max="2562" width="12.42578125" style="139" customWidth="1"/>
    <col min="2563" max="2564" width="8.7109375" style="139" customWidth="1"/>
    <col min="2565" max="2565" width="10.42578125" style="139" customWidth="1"/>
    <col min="2566" max="2566" width="10.140625" style="139" customWidth="1"/>
    <col min="2567" max="2567" width="10.42578125" style="139" customWidth="1"/>
    <col min="2568" max="2812" width="9.140625" style="139"/>
    <col min="2813" max="2813" width="18.7109375" style="139" customWidth="1"/>
    <col min="2814" max="2814" width="8.7109375" style="139" customWidth="1"/>
    <col min="2815" max="2815" width="18.5703125" style="139" customWidth="1"/>
    <col min="2816" max="2816" width="14.42578125" style="139" customWidth="1"/>
    <col min="2817" max="2817" width="19" style="139" customWidth="1"/>
    <col min="2818" max="2818" width="12.42578125" style="139" customWidth="1"/>
    <col min="2819" max="2820" width="8.7109375" style="139" customWidth="1"/>
    <col min="2821" max="2821" width="10.42578125" style="139" customWidth="1"/>
    <col min="2822" max="2822" width="10.140625" style="139" customWidth="1"/>
    <col min="2823" max="2823" width="10.42578125" style="139" customWidth="1"/>
    <col min="2824" max="3068" width="9.140625" style="139"/>
    <col min="3069" max="3069" width="18.7109375" style="139" customWidth="1"/>
    <col min="3070" max="3070" width="8.7109375" style="139" customWidth="1"/>
    <col min="3071" max="3071" width="18.5703125" style="139" customWidth="1"/>
    <col min="3072" max="3072" width="14.42578125" style="139" customWidth="1"/>
    <col min="3073" max="3073" width="19" style="139" customWidth="1"/>
    <col min="3074" max="3074" width="12.42578125" style="139" customWidth="1"/>
    <col min="3075" max="3076" width="8.7109375" style="139" customWidth="1"/>
    <col min="3077" max="3077" width="10.42578125" style="139" customWidth="1"/>
    <col min="3078" max="3078" width="10.140625" style="139" customWidth="1"/>
    <col min="3079" max="3079" width="10.42578125" style="139" customWidth="1"/>
    <col min="3080" max="3324" width="9.140625" style="139"/>
    <col min="3325" max="3325" width="18.7109375" style="139" customWidth="1"/>
    <col min="3326" max="3326" width="8.7109375" style="139" customWidth="1"/>
    <col min="3327" max="3327" width="18.5703125" style="139" customWidth="1"/>
    <col min="3328" max="3328" width="14.42578125" style="139" customWidth="1"/>
    <col min="3329" max="3329" width="19" style="139" customWidth="1"/>
    <col min="3330" max="3330" width="12.42578125" style="139" customWidth="1"/>
    <col min="3331" max="3332" width="8.7109375" style="139" customWidth="1"/>
    <col min="3333" max="3333" width="10.42578125" style="139" customWidth="1"/>
    <col min="3334" max="3334" width="10.140625" style="139" customWidth="1"/>
    <col min="3335" max="3335" width="10.42578125" style="139" customWidth="1"/>
    <col min="3336" max="3580" width="9.140625" style="139"/>
    <col min="3581" max="3581" width="18.7109375" style="139" customWidth="1"/>
    <col min="3582" max="3582" width="8.7109375" style="139" customWidth="1"/>
    <col min="3583" max="3583" width="18.5703125" style="139" customWidth="1"/>
    <col min="3584" max="3584" width="14.42578125" style="139" customWidth="1"/>
    <col min="3585" max="3585" width="19" style="139" customWidth="1"/>
    <col min="3586" max="3586" width="12.42578125" style="139" customWidth="1"/>
    <col min="3587" max="3588" width="8.7109375" style="139" customWidth="1"/>
    <col min="3589" max="3589" width="10.42578125" style="139" customWidth="1"/>
    <col min="3590" max="3590" width="10.140625" style="139" customWidth="1"/>
    <col min="3591" max="3591" width="10.42578125" style="139" customWidth="1"/>
    <col min="3592" max="3836" width="9.140625" style="139"/>
    <col min="3837" max="3837" width="18.7109375" style="139" customWidth="1"/>
    <col min="3838" max="3838" width="8.7109375" style="139" customWidth="1"/>
    <col min="3839" max="3839" width="18.5703125" style="139" customWidth="1"/>
    <col min="3840" max="3840" width="14.42578125" style="139" customWidth="1"/>
    <col min="3841" max="3841" width="19" style="139" customWidth="1"/>
    <col min="3842" max="3842" width="12.42578125" style="139" customWidth="1"/>
    <col min="3843" max="3844" width="8.7109375" style="139" customWidth="1"/>
    <col min="3845" max="3845" width="10.42578125" style="139" customWidth="1"/>
    <col min="3846" max="3846" width="10.140625" style="139" customWidth="1"/>
    <col min="3847" max="3847" width="10.42578125" style="139" customWidth="1"/>
    <col min="3848" max="4092" width="9.140625" style="139"/>
    <col min="4093" max="4093" width="18.7109375" style="139" customWidth="1"/>
    <col min="4094" max="4094" width="8.7109375" style="139" customWidth="1"/>
    <col min="4095" max="4095" width="18.5703125" style="139" customWidth="1"/>
    <col min="4096" max="4096" width="14.42578125" style="139" customWidth="1"/>
    <col min="4097" max="4097" width="19" style="139" customWidth="1"/>
    <col min="4098" max="4098" width="12.42578125" style="139" customWidth="1"/>
    <col min="4099" max="4100" width="8.7109375" style="139" customWidth="1"/>
    <col min="4101" max="4101" width="10.42578125" style="139" customWidth="1"/>
    <col min="4102" max="4102" width="10.140625" style="139" customWidth="1"/>
    <col min="4103" max="4103" width="10.42578125" style="139" customWidth="1"/>
    <col min="4104" max="4348" width="9.140625" style="139"/>
    <col min="4349" max="4349" width="18.7109375" style="139" customWidth="1"/>
    <col min="4350" max="4350" width="8.7109375" style="139" customWidth="1"/>
    <col min="4351" max="4351" width="18.5703125" style="139" customWidth="1"/>
    <col min="4352" max="4352" width="14.42578125" style="139" customWidth="1"/>
    <col min="4353" max="4353" width="19" style="139" customWidth="1"/>
    <col min="4354" max="4354" width="12.42578125" style="139" customWidth="1"/>
    <col min="4355" max="4356" width="8.7109375" style="139" customWidth="1"/>
    <col min="4357" max="4357" width="10.42578125" style="139" customWidth="1"/>
    <col min="4358" max="4358" width="10.140625" style="139" customWidth="1"/>
    <col min="4359" max="4359" width="10.42578125" style="139" customWidth="1"/>
    <col min="4360" max="4604" width="9.140625" style="139"/>
    <col min="4605" max="4605" width="18.7109375" style="139" customWidth="1"/>
    <col min="4606" max="4606" width="8.7109375" style="139" customWidth="1"/>
    <col min="4607" max="4607" width="18.5703125" style="139" customWidth="1"/>
    <col min="4608" max="4608" width="14.42578125" style="139" customWidth="1"/>
    <col min="4609" max="4609" width="19" style="139" customWidth="1"/>
    <col min="4610" max="4610" width="12.42578125" style="139" customWidth="1"/>
    <col min="4611" max="4612" width="8.7109375" style="139" customWidth="1"/>
    <col min="4613" max="4613" width="10.42578125" style="139" customWidth="1"/>
    <col min="4614" max="4614" width="10.140625" style="139" customWidth="1"/>
    <col min="4615" max="4615" width="10.42578125" style="139" customWidth="1"/>
    <col min="4616" max="4860" width="9.140625" style="139"/>
    <col min="4861" max="4861" width="18.7109375" style="139" customWidth="1"/>
    <col min="4862" max="4862" width="8.7109375" style="139" customWidth="1"/>
    <col min="4863" max="4863" width="18.5703125" style="139" customWidth="1"/>
    <col min="4864" max="4864" width="14.42578125" style="139" customWidth="1"/>
    <col min="4865" max="4865" width="19" style="139" customWidth="1"/>
    <col min="4866" max="4866" width="12.42578125" style="139" customWidth="1"/>
    <col min="4867" max="4868" width="8.7109375" style="139" customWidth="1"/>
    <col min="4869" max="4869" width="10.42578125" style="139" customWidth="1"/>
    <col min="4870" max="4870" width="10.140625" style="139" customWidth="1"/>
    <col min="4871" max="4871" width="10.42578125" style="139" customWidth="1"/>
    <col min="4872" max="5116" width="9.140625" style="139"/>
    <col min="5117" max="5117" width="18.7109375" style="139" customWidth="1"/>
    <col min="5118" max="5118" width="8.7109375" style="139" customWidth="1"/>
    <col min="5119" max="5119" width="18.5703125" style="139" customWidth="1"/>
    <col min="5120" max="5120" width="14.42578125" style="139" customWidth="1"/>
    <col min="5121" max="5121" width="19" style="139" customWidth="1"/>
    <col min="5122" max="5122" width="12.42578125" style="139" customWidth="1"/>
    <col min="5123" max="5124" width="8.7109375" style="139" customWidth="1"/>
    <col min="5125" max="5125" width="10.42578125" style="139" customWidth="1"/>
    <col min="5126" max="5126" width="10.140625" style="139" customWidth="1"/>
    <col min="5127" max="5127" width="10.42578125" style="139" customWidth="1"/>
    <col min="5128" max="5372" width="9.140625" style="139"/>
    <col min="5373" max="5373" width="18.7109375" style="139" customWidth="1"/>
    <col min="5374" max="5374" width="8.7109375" style="139" customWidth="1"/>
    <col min="5375" max="5375" width="18.5703125" style="139" customWidth="1"/>
    <col min="5376" max="5376" width="14.42578125" style="139" customWidth="1"/>
    <col min="5377" max="5377" width="19" style="139" customWidth="1"/>
    <col min="5378" max="5378" width="12.42578125" style="139" customWidth="1"/>
    <col min="5379" max="5380" width="8.7109375" style="139" customWidth="1"/>
    <col min="5381" max="5381" width="10.42578125" style="139" customWidth="1"/>
    <col min="5382" max="5382" width="10.140625" style="139" customWidth="1"/>
    <col min="5383" max="5383" width="10.42578125" style="139" customWidth="1"/>
    <col min="5384" max="5628" width="9.140625" style="139"/>
    <col min="5629" max="5629" width="18.7109375" style="139" customWidth="1"/>
    <col min="5630" max="5630" width="8.7109375" style="139" customWidth="1"/>
    <col min="5631" max="5631" width="18.5703125" style="139" customWidth="1"/>
    <col min="5632" max="5632" width="14.42578125" style="139" customWidth="1"/>
    <col min="5633" max="5633" width="19" style="139" customWidth="1"/>
    <col min="5634" max="5634" width="12.42578125" style="139" customWidth="1"/>
    <col min="5635" max="5636" width="8.7109375" style="139" customWidth="1"/>
    <col min="5637" max="5637" width="10.42578125" style="139" customWidth="1"/>
    <col min="5638" max="5638" width="10.140625" style="139" customWidth="1"/>
    <col min="5639" max="5639" width="10.42578125" style="139" customWidth="1"/>
    <col min="5640" max="5884" width="9.140625" style="139"/>
    <col min="5885" max="5885" width="18.7109375" style="139" customWidth="1"/>
    <col min="5886" max="5886" width="8.7109375" style="139" customWidth="1"/>
    <col min="5887" max="5887" width="18.5703125" style="139" customWidth="1"/>
    <col min="5888" max="5888" width="14.42578125" style="139" customWidth="1"/>
    <col min="5889" max="5889" width="19" style="139" customWidth="1"/>
    <col min="5890" max="5890" width="12.42578125" style="139" customWidth="1"/>
    <col min="5891" max="5892" width="8.7109375" style="139" customWidth="1"/>
    <col min="5893" max="5893" width="10.42578125" style="139" customWidth="1"/>
    <col min="5894" max="5894" width="10.140625" style="139" customWidth="1"/>
    <col min="5895" max="5895" width="10.42578125" style="139" customWidth="1"/>
    <col min="5896" max="6140" width="9.140625" style="139"/>
    <col min="6141" max="6141" width="18.7109375" style="139" customWidth="1"/>
    <col min="6142" max="6142" width="8.7109375" style="139" customWidth="1"/>
    <col min="6143" max="6143" width="18.5703125" style="139" customWidth="1"/>
    <col min="6144" max="6144" width="14.42578125" style="139" customWidth="1"/>
    <col min="6145" max="6145" width="19" style="139" customWidth="1"/>
    <col min="6146" max="6146" width="12.42578125" style="139" customWidth="1"/>
    <col min="6147" max="6148" width="8.7109375" style="139" customWidth="1"/>
    <col min="6149" max="6149" width="10.42578125" style="139" customWidth="1"/>
    <col min="6150" max="6150" width="10.140625" style="139" customWidth="1"/>
    <col min="6151" max="6151" width="10.42578125" style="139" customWidth="1"/>
    <col min="6152" max="6396" width="9.140625" style="139"/>
    <col min="6397" max="6397" width="18.7109375" style="139" customWidth="1"/>
    <col min="6398" max="6398" width="8.7109375" style="139" customWidth="1"/>
    <col min="6399" max="6399" width="18.5703125" style="139" customWidth="1"/>
    <col min="6400" max="6400" width="14.42578125" style="139" customWidth="1"/>
    <col min="6401" max="6401" width="19" style="139" customWidth="1"/>
    <col min="6402" max="6402" width="12.42578125" style="139" customWidth="1"/>
    <col min="6403" max="6404" width="8.7109375" style="139" customWidth="1"/>
    <col min="6405" max="6405" width="10.42578125" style="139" customWidth="1"/>
    <col min="6406" max="6406" width="10.140625" style="139" customWidth="1"/>
    <col min="6407" max="6407" width="10.42578125" style="139" customWidth="1"/>
    <col min="6408" max="6652" width="9.140625" style="139"/>
    <col min="6653" max="6653" width="18.7109375" style="139" customWidth="1"/>
    <col min="6654" max="6654" width="8.7109375" style="139" customWidth="1"/>
    <col min="6655" max="6655" width="18.5703125" style="139" customWidth="1"/>
    <col min="6656" max="6656" width="14.42578125" style="139" customWidth="1"/>
    <col min="6657" max="6657" width="19" style="139" customWidth="1"/>
    <col min="6658" max="6658" width="12.42578125" style="139" customWidth="1"/>
    <col min="6659" max="6660" width="8.7109375" style="139" customWidth="1"/>
    <col min="6661" max="6661" width="10.42578125" style="139" customWidth="1"/>
    <col min="6662" max="6662" width="10.140625" style="139" customWidth="1"/>
    <col min="6663" max="6663" width="10.42578125" style="139" customWidth="1"/>
    <col min="6664" max="6908" width="9.140625" style="139"/>
    <col min="6909" max="6909" width="18.7109375" style="139" customWidth="1"/>
    <col min="6910" max="6910" width="8.7109375" style="139" customWidth="1"/>
    <col min="6911" max="6911" width="18.5703125" style="139" customWidth="1"/>
    <col min="6912" max="6912" width="14.42578125" style="139" customWidth="1"/>
    <col min="6913" max="6913" width="19" style="139" customWidth="1"/>
    <col min="6914" max="6914" width="12.42578125" style="139" customWidth="1"/>
    <col min="6915" max="6916" width="8.7109375" style="139" customWidth="1"/>
    <col min="6917" max="6917" width="10.42578125" style="139" customWidth="1"/>
    <col min="6918" max="6918" width="10.140625" style="139" customWidth="1"/>
    <col min="6919" max="6919" width="10.42578125" style="139" customWidth="1"/>
    <col min="6920" max="7164" width="9.140625" style="139"/>
    <col min="7165" max="7165" width="18.7109375" style="139" customWidth="1"/>
    <col min="7166" max="7166" width="8.7109375" style="139" customWidth="1"/>
    <col min="7167" max="7167" width="18.5703125" style="139" customWidth="1"/>
    <col min="7168" max="7168" width="14.42578125" style="139" customWidth="1"/>
    <col min="7169" max="7169" width="19" style="139" customWidth="1"/>
    <col min="7170" max="7170" width="12.42578125" style="139" customWidth="1"/>
    <col min="7171" max="7172" width="8.7109375" style="139" customWidth="1"/>
    <col min="7173" max="7173" width="10.42578125" style="139" customWidth="1"/>
    <col min="7174" max="7174" width="10.140625" style="139" customWidth="1"/>
    <col min="7175" max="7175" width="10.42578125" style="139" customWidth="1"/>
    <col min="7176" max="7420" width="9.140625" style="139"/>
    <col min="7421" max="7421" width="18.7109375" style="139" customWidth="1"/>
    <col min="7422" max="7422" width="8.7109375" style="139" customWidth="1"/>
    <col min="7423" max="7423" width="18.5703125" style="139" customWidth="1"/>
    <col min="7424" max="7424" width="14.42578125" style="139" customWidth="1"/>
    <col min="7425" max="7425" width="19" style="139" customWidth="1"/>
    <col min="7426" max="7426" width="12.42578125" style="139" customWidth="1"/>
    <col min="7427" max="7428" width="8.7109375" style="139" customWidth="1"/>
    <col min="7429" max="7429" width="10.42578125" style="139" customWidth="1"/>
    <col min="7430" max="7430" width="10.140625" style="139" customWidth="1"/>
    <col min="7431" max="7431" width="10.42578125" style="139" customWidth="1"/>
    <col min="7432" max="7676" width="9.140625" style="139"/>
    <col min="7677" max="7677" width="18.7109375" style="139" customWidth="1"/>
    <col min="7678" max="7678" width="8.7109375" style="139" customWidth="1"/>
    <col min="7679" max="7679" width="18.5703125" style="139" customWidth="1"/>
    <col min="7680" max="7680" width="14.42578125" style="139" customWidth="1"/>
    <col min="7681" max="7681" width="19" style="139" customWidth="1"/>
    <col min="7682" max="7682" width="12.42578125" style="139" customWidth="1"/>
    <col min="7683" max="7684" width="8.7109375" style="139" customWidth="1"/>
    <col min="7685" max="7685" width="10.42578125" style="139" customWidth="1"/>
    <col min="7686" max="7686" width="10.140625" style="139" customWidth="1"/>
    <col min="7687" max="7687" width="10.42578125" style="139" customWidth="1"/>
    <col min="7688" max="7932" width="9.140625" style="139"/>
    <col min="7933" max="7933" width="18.7109375" style="139" customWidth="1"/>
    <col min="7934" max="7934" width="8.7109375" style="139" customWidth="1"/>
    <col min="7935" max="7935" width="18.5703125" style="139" customWidth="1"/>
    <col min="7936" max="7936" width="14.42578125" style="139" customWidth="1"/>
    <col min="7937" max="7937" width="19" style="139" customWidth="1"/>
    <col min="7938" max="7938" width="12.42578125" style="139" customWidth="1"/>
    <col min="7939" max="7940" width="8.7109375" style="139" customWidth="1"/>
    <col min="7941" max="7941" width="10.42578125" style="139" customWidth="1"/>
    <col min="7942" max="7942" width="10.140625" style="139" customWidth="1"/>
    <col min="7943" max="7943" width="10.42578125" style="139" customWidth="1"/>
    <col min="7944" max="8188" width="9.140625" style="139"/>
    <col min="8189" max="8189" width="18.7109375" style="139" customWidth="1"/>
    <col min="8190" max="8190" width="8.7109375" style="139" customWidth="1"/>
    <col min="8191" max="8191" width="18.5703125" style="139" customWidth="1"/>
    <col min="8192" max="8192" width="14.42578125" style="139" customWidth="1"/>
    <col min="8193" max="8193" width="19" style="139" customWidth="1"/>
    <col min="8194" max="8194" width="12.42578125" style="139" customWidth="1"/>
    <col min="8195" max="8196" width="8.7109375" style="139" customWidth="1"/>
    <col min="8197" max="8197" width="10.42578125" style="139" customWidth="1"/>
    <col min="8198" max="8198" width="10.140625" style="139" customWidth="1"/>
    <col min="8199" max="8199" width="10.42578125" style="139" customWidth="1"/>
    <col min="8200" max="8444" width="9.140625" style="139"/>
    <col min="8445" max="8445" width="18.7109375" style="139" customWidth="1"/>
    <col min="8446" max="8446" width="8.7109375" style="139" customWidth="1"/>
    <col min="8447" max="8447" width="18.5703125" style="139" customWidth="1"/>
    <col min="8448" max="8448" width="14.42578125" style="139" customWidth="1"/>
    <col min="8449" max="8449" width="19" style="139" customWidth="1"/>
    <col min="8450" max="8450" width="12.42578125" style="139" customWidth="1"/>
    <col min="8451" max="8452" width="8.7109375" style="139" customWidth="1"/>
    <col min="8453" max="8453" width="10.42578125" style="139" customWidth="1"/>
    <col min="8454" max="8454" width="10.140625" style="139" customWidth="1"/>
    <col min="8455" max="8455" width="10.42578125" style="139" customWidth="1"/>
    <col min="8456" max="8700" width="9.140625" style="139"/>
    <col min="8701" max="8701" width="18.7109375" style="139" customWidth="1"/>
    <col min="8702" max="8702" width="8.7109375" style="139" customWidth="1"/>
    <col min="8703" max="8703" width="18.5703125" style="139" customWidth="1"/>
    <col min="8704" max="8704" width="14.42578125" style="139" customWidth="1"/>
    <col min="8705" max="8705" width="19" style="139" customWidth="1"/>
    <col min="8706" max="8706" width="12.42578125" style="139" customWidth="1"/>
    <col min="8707" max="8708" width="8.7109375" style="139" customWidth="1"/>
    <col min="8709" max="8709" width="10.42578125" style="139" customWidth="1"/>
    <col min="8710" max="8710" width="10.140625" style="139" customWidth="1"/>
    <col min="8711" max="8711" width="10.42578125" style="139" customWidth="1"/>
    <col min="8712" max="8956" width="9.140625" style="139"/>
    <col min="8957" max="8957" width="18.7109375" style="139" customWidth="1"/>
    <col min="8958" max="8958" width="8.7109375" style="139" customWidth="1"/>
    <col min="8959" max="8959" width="18.5703125" style="139" customWidth="1"/>
    <col min="8960" max="8960" width="14.42578125" style="139" customWidth="1"/>
    <col min="8961" max="8961" width="19" style="139" customWidth="1"/>
    <col min="8962" max="8962" width="12.42578125" style="139" customWidth="1"/>
    <col min="8963" max="8964" width="8.7109375" style="139" customWidth="1"/>
    <col min="8965" max="8965" width="10.42578125" style="139" customWidth="1"/>
    <col min="8966" max="8966" width="10.140625" style="139" customWidth="1"/>
    <col min="8967" max="8967" width="10.42578125" style="139" customWidth="1"/>
    <col min="8968" max="9212" width="9.140625" style="139"/>
    <col min="9213" max="9213" width="18.7109375" style="139" customWidth="1"/>
    <col min="9214" max="9214" width="8.7109375" style="139" customWidth="1"/>
    <col min="9215" max="9215" width="18.5703125" style="139" customWidth="1"/>
    <col min="9216" max="9216" width="14.42578125" style="139" customWidth="1"/>
    <col min="9217" max="9217" width="19" style="139" customWidth="1"/>
    <col min="9218" max="9218" width="12.42578125" style="139" customWidth="1"/>
    <col min="9219" max="9220" width="8.7109375" style="139" customWidth="1"/>
    <col min="9221" max="9221" width="10.42578125" style="139" customWidth="1"/>
    <col min="9222" max="9222" width="10.140625" style="139" customWidth="1"/>
    <col min="9223" max="9223" width="10.42578125" style="139" customWidth="1"/>
    <col min="9224" max="9468" width="9.140625" style="139"/>
    <col min="9469" max="9469" width="18.7109375" style="139" customWidth="1"/>
    <col min="9470" max="9470" width="8.7109375" style="139" customWidth="1"/>
    <col min="9471" max="9471" width="18.5703125" style="139" customWidth="1"/>
    <col min="9472" max="9472" width="14.42578125" style="139" customWidth="1"/>
    <col min="9473" max="9473" width="19" style="139" customWidth="1"/>
    <col min="9474" max="9474" width="12.42578125" style="139" customWidth="1"/>
    <col min="9475" max="9476" width="8.7109375" style="139" customWidth="1"/>
    <col min="9477" max="9477" width="10.42578125" style="139" customWidth="1"/>
    <col min="9478" max="9478" width="10.140625" style="139" customWidth="1"/>
    <col min="9479" max="9479" width="10.42578125" style="139" customWidth="1"/>
    <col min="9480" max="9724" width="9.140625" style="139"/>
    <col min="9725" max="9725" width="18.7109375" style="139" customWidth="1"/>
    <col min="9726" max="9726" width="8.7109375" style="139" customWidth="1"/>
    <col min="9727" max="9727" width="18.5703125" style="139" customWidth="1"/>
    <col min="9728" max="9728" width="14.42578125" style="139" customWidth="1"/>
    <col min="9729" max="9729" width="19" style="139" customWidth="1"/>
    <col min="9730" max="9730" width="12.42578125" style="139" customWidth="1"/>
    <col min="9731" max="9732" width="8.7109375" style="139" customWidth="1"/>
    <col min="9733" max="9733" width="10.42578125" style="139" customWidth="1"/>
    <col min="9734" max="9734" width="10.140625" style="139" customWidth="1"/>
    <col min="9735" max="9735" width="10.42578125" style="139" customWidth="1"/>
    <col min="9736" max="9980" width="9.140625" style="139"/>
    <col min="9981" max="9981" width="18.7109375" style="139" customWidth="1"/>
    <col min="9982" max="9982" width="8.7109375" style="139" customWidth="1"/>
    <col min="9983" max="9983" width="18.5703125" style="139" customWidth="1"/>
    <col min="9984" max="9984" width="14.42578125" style="139" customWidth="1"/>
    <col min="9985" max="9985" width="19" style="139" customWidth="1"/>
    <col min="9986" max="9986" width="12.42578125" style="139" customWidth="1"/>
    <col min="9987" max="9988" width="8.7109375" style="139" customWidth="1"/>
    <col min="9989" max="9989" width="10.42578125" style="139" customWidth="1"/>
    <col min="9990" max="9990" width="10.140625" style="139" customWidth="1"/>
    <col min="9991" max="9991" width="10.42578125" style="139" customWidth="1"/>
    <col min="9992" max="10236" width="9.140625" style="139"/>
    <col min="10237" max="10237" width="18.7109375" style="139" customWidth="1"/>
    <col min="10238" max="10238" width="8.7109375" style="139" customWidth="1"/>
    <col min="10239" max="10239" width="18.5703125" style="139" customWidth="1"/>
    <col min="10240" max="10240" width="14.42578125" style="139" customWidth="1"/>
    <col min="10241" max="10241" width="19" style="139" customWidth="1"/>
    <col min="10242" max="10242" width="12.42578125" style="139" customWidth="1"/>
    <col min="10243" max="10244" width="8.7109375" style="139" customWidth="1"/>
    <col min="10245" max="10245" width="10.42578125" style="139" customWidth="1"/>
    <col min="10246" max="10246" width="10.140625" style="139" customWidth="1"/>
    <col min="10247" max="10247" width="10.42578125" style="139" customWidth="1"/>
    <col min="10248" max="10492" width="9.140625" style="139"/>
    <col min="10493" max="10493" width="18.7109375" style="139" customWidth="1"/>
    <col min="10494" max="10494" width="8.7109375" style="139" customWidth="1"/>
    <col min="10495" max="10495" width="18.5703125" style="139" customWidth="1"/>
    <col min="10496" max="10496" width="14.42578125" style="139" customWidth="1"/>
    <col min="10497" max="10497" width="19" style="139" customWidth="1"/>
    <col min="10498" max="10498" width="12.42578125" style="139" customWidth="1"/>
    <col min="10499" max="10500" width="8.7109375" style="139" customWidth="1"/>
    <col min="10501" max="10501" width="10.42578125" style="139" customWidth="1"/>
    <col min="10502" max="10502" width="10.140625" style="139" customWidth="1"/>
    <col min="10503" max="10503" width="10.42578125" style="139" customWidth="1"/>
    <col min="10504" max="10748" width="9.140625" style="139"/>
    <col min="10749" max="10749" width="18.7109375" style="139" customWidth="1"/>
    <col min="10750" max="10750" width="8.7109375" style="139" customWidth="1"/>
    <col min="10751" max="10751" width="18.5703125" style="139" customWidth="1"/>
    <col min="10752" max="10752" width="14.42578125" style="139" customWidth="1"/>
    <col min="10753" max="10753" width="19" style="139" customWidth="1"/>
    <col min="10754" max="10754" width="12.42578125" style="139" customWidth="1"/>
    <col min="10755" max="10756" width="8.7109375" style="139" customWidth="1"/>
    <col min="10757" max="10757" width="10.42578125" style="139" customWidth="1"/>
    <col min="10758" max="10758" width="10.140625" style="139" customWidth="1"/>
    <col min="10759" max="10759" width="10.42578125" style="139" customWidth="1"/>
    <col min="10760" max="11004" width="9.140625" style="139"/>
    <col min="11005" max="11005" width="18.7109375" style="139" customWidth="1"/>
    <col min="11006" max="11006" width="8.7109375" style="139" customWidth="1"/>
    <col min="11007" max="11007" width="18.5703125" style="139" customWidth="1"/>
    <col min="11008" max="11008" width="14.42578125" style="139" customWidth="1"/>
    <col min="11009" max="11009" width="19" style="139" customWidth="1"/>
    <col min="11010" max="11010" width="12.42578125" style="139" customWidth="1"/>
    <col min="11011" max="11012" width="8.7109375" style="139" customWidth="1"/>
    <col min="11013" max="11013" width="10.42578125" style="139" customWidth="1"/>
    <col min="11014" max="11014" width="10.140625" style="139" customWidth="1"/>
    <col min="11015" max="11015" width="10.42578125" style="139" customWidth="1"/>
    <col min="11016" max="11260" width="9.140625" style="139"/>
    <col min="11261" max="11261" width="18.7109375" style="139" customWidth="1"/>
    <col min="11262" max="11262" width="8.7109375" style="139" customWidth="1"/>
    <col min="11263" max="11263" width="18.5703125" style="139" customWidth="1"/>
    <col min="11264" max="11264" width="14.42578125" style="139" customWidth="1"/>
    <col min="11265" max="11265" width="19" style="139" customWidth="1"/>
    <col min="11266" max="11266" width="12.42578125" style="139" customWidth="1"/>
    <col min="11267" max="11268" width="8.7109375" style="139" customWidth="1"/>
    <col min="11269" max="11269" width="10.42578125" style="139" customWidth="1"/>
    <col min="11270" max="11270" width="10.140625" style="139" customWidth="1"/>
    <col min="11271" max="11271" width="10.42578125" style="139" customWidth="1"/>
    <col min="11272" max="11516" width="9.140625" style="139"/>
    <col min="11517" max="11517" width="18.7109375" style="139" customWidth="1"/>
    <col min="11518" max="11518" width="8.7109375" style="139" customWidth="1"/>
    <col min="11519" max="11519" width="18.5703125" style="139" customWidth="1"/>
    <col min="11520" max="11520" width="14.42578125" style="139" customWidth="1"/>
    <col min="11521" max="11521" width="19" style="139" customWidth="1"/>
    <col min="11522" max="11522" width="12.42578125" style="139" customWidth="1"/>
    <col min="11523" max="11524" width="8.7109375" style="139" customWidth="1"/>
    <col min="11525" max="11525" width="10.42578125" style="139" customWidth="1"/>
    <col min="11526" max="11526" width="10.140625" style="139" customWidth="1"/>
    <col min="11527" max="11527" width="10.42578125" style="139" customWidth="1"/>
    <col min="11528" max="11772" width="9.140625" style="139"/>
    <col min="11773" max="11773" width="18.7109375" style="139" customWidth="1"/>
    <col min="11774" max="11774" width="8.7109375" style="139" customWidth="1"/>
    <col min="11775" max="11775" width="18.5703125" style="139" customWidth="1"/>
    <col min="11776" max="11776" width="14.42578125" style="139" customWidth="1"/>
    <col min="11777" max="11777" width="19" style="139" customWidth="1"/>
    <col min="11778" max="11778" width="12.42578125" style="139" customWidth="1"/>
    <col min="11779" max="11780" width="8.7109375" style="139" customWidth="1"/>
    <col min="11781" max="11781" width="10.42578125" style="139" customWidth="1"/>
    <col min="11782" max="11782" width="10.140625" style="139" customWidth="1"/>
    <col min="11783" max="11783" width="10.42578125" style="139" customWidth="1"/>
    <col min="11784" max="12028" width="9.140625" style="139"/>
    <col min="12029" max="12029" width="18.7109375" style="139" customWidth="1"/>
    <col min="12030" max="12030" width="8.7109375" style="139" customWidth="1"/>
    <col min="12031" max="12031" width="18.5703125" style="139" customWidth="1"/>
    <col min="12032" max="12032" width="14.42578125" style="139" customWidth="1"/>
    <col min="12033" max="12033" width="19" style="139" customWidth="1"/>
    <col min="12034" max="12034" width="12.42578125" style="139" customWidth="1"/>
    <col min="12035" max="12036" width="8.7109375" style="139" customWidth="1"/>
    <col min="12037" max="12037" width="10.42578125" style="139" customWidth="1"/>
    <col min="12038" max="12038" width="10.140625" style="139" customWidth="1"/>
    <col min="12039" max="12039" width="10.42578125" style="139" customWidth="1"/>
    <col min="12040" max="12284" width="9.140625" style="139"/>
    <col min="12285" max="12285" width="18.7109375" style="139" customWidth="1"/>
    <col min="12286" max="12286" width="8.7109375" style="139" customWidth="1"/>
    <col min="12287" max="12287" width="18.5703125" style="139" customWidth="1"/>
    <col min="12288" max="12288" width="14.42578125" style="139" customWidth="1"/>
    <col min="12289" max="12289" width="19" style="139" customWidth="1"/>
    <col min="12290" max="12290" width="12.42578125" style="139" customWidth="1"/>
    <col min="12291" max="12292" width="8.7109375" style="139" customWidth="1"/>
    <col min="12293" max="12293" width="10.42578125" style="139" customWidth="1"/>
    <col min="12294" max="12294" width="10.140625" style="139" customWidth="1"/>
    <col min="12295" max="12295" width="10.42578125" style="139" customWidth="1"/>
    <col min="12296" max="12540" width="9.140625" style="139"/>
    <col min="12541" max="12541" width="18.7109375" style="139" customWidth="1"/>
    <col min="12542" max="12542" width="8.7109375" style="139" customWidth="1"/>
    <col min="12543" max="12543" width="18.5703125" style="139" customWidth="1"/>
    <col min="12544" max="12544" width="14.42578125" style="139" customWidth="1"/>
    <col min="12545" max="12545" width="19" style="139" customWidth="1"/>
    <col min="12546" max="12546" width="12.42578125" style="139" customWidth="1"/>
    <col min="12547" max="12548" width="8.7109375" style="139" customWidth="1"/>
    <col min="12549" max="12549" width="10.42578125" style="139" customWidth="1"/>
    <col min="12550" max="12550" width="10.140625" style="139" customWidth="1"/>
    <col min="12551" max="12551" width="10.42578125" style="139" customWidth="1"/>
    <col min="12552" max="12796" width="9.140625" style="139"/>
    <col min="12797" max="12797" width="18.7109375" style="139" customWidth="1"/>
    <col min="12798" max="12798" width="8.7109375" style="139" customWidth="1"/>
    <col min="12799" max="12799" width="18.5703125" style="139" customWidth="1"/>
    <col min="12800" max="12800" width="14.42578125" style="139" customWidth="1"/>
    <col min="12801" max="12801" width="19" style="139" customWidth="1"/>
    <col min="12802" max="12802" width="12.42578125" style="139" customWidth="1"/>
    <col min="12803" max="12804" width="8.7109375" style="139" customWidth="1"/>
    <col min="12805" max="12805" width="10.42578125" style="139" customWidth="1"/>
    <col min="12806" max="12806" width="10.140625" style="139" customWidth="1"/>
    <col min="12807" max="12807" width="10.42578125" style="139" customWidth="1"/>
    <col min="12808" max="13052" width="9.140625" style="139"/>
    <col min="13053" max="13053" width="18.7109375" style="139" customWidth="1"/>
    <col min="13054" max="13054" width="8.7109375" style="139" customWidth="1"/>
    <col min="13055" max="13055" width="18.5703125" style="139" customWidth="1"/>
    <col min="13056" max="13056" width="14.42578125" style="139" customWidth="1"/>
    <col min="13057" max="13057" width="19" style="139" customWidth="1"/>
    <col min="13058" max="13058" width="12.42578125" style="139" customWidth="1"/>
    <col min="13059" max="13060" width="8.7109375" style="139" customWidth="1"/>
    <col min="13061" max="13061" width="10.42578125" style="139" customWidth="1"/>
    <col min="13062" max="13062" width="10.140625" style="139" customWidth="1"/>
    <col min="13063" max="13063" width="10.42578125" style="139" customWidth="1"/>
    <col min="13064" max="13308" width="9.140625" style="139"/>
    <col min="13309" max="13309" width="18.7109375" style="139" customWidth="1"/>
    <col min="13310" max="13310" width="8.7109375" style="139" customWidth="1"/>
    <col min="13311" max="13311" width="18.5703125" style="139" customWidth="1"/>
    <col min="13312" max="13312" width="14.42578125" style="139" customWidth="1"/>
    <col min="13313" max="13313" width="19" style="139" customWidth="1"/>
    <col min="13314" max="13314" width="12.42578125" style="139" customWidth="1"/>
    <col min="13315" max="13316" width="8.7109375" style="139" customWidth="1"/>
    <col min="13317" max="13317" width="10.42578125" style="139" customWidth="1"/>
    <col min="13318" max="13318" width="10.140625" style="139" customWidth="1"/>
    <col min="13319" max="13319" width="10.42578125" style="139" customWidth="1"/>
    <col min="13320" max="13564" width="9.140625" style="139"/>
    <col min="13565" max="13565" width="18.7109375" style="139" customWidth="1"/>
    <col min="13566" max="13566" width="8.7109375" style="139" customWidth="1"/>
    <col min="13567" max="13567" width="18.5703125" style="139" customWidth="1"/>
    <col min="13568" max="13568" width="14.42578125" style="139" customWidth="1"/>
    <col min="13569" max="13569" width="19" style="139" customWidth="1"/>
    <col min="13570" max="13570" width="12.42578125" style="139" customWidth="1"/>
    <col min="13571" max="13572" width="8.7109375" style="139" customWidth="1"/>
    <col min="13573" max="13573" width="10.42578125" style="139" customWidth="1"/>
    <col min="13574" max="13574" width="10.140625" style="139" customWidth="1"/>
    <col min="13575" max="13575" width="10.42578125" style="139" customWidth="1"/>
    <col min="13576" max="13820" width="9.140625" style="139"/>
    <col min="13821" max="13821" width="18.7109375" style="139" customWidth="1"/>
    <col min="13822" max="13822" width="8.7109375" style="139" customWidth="1"/>
    <col min="13823" max="13823" width="18.5703125" style="139" customWidth="1"/>
    <col min="13824" max="13824" width="14.42578125" style="139" customWidth="1"/>
    <col min="13825" max="13825" width="19" style="139" customWidth="1"/>
    <col min="13826" max="13826" width="12.42578125" style="139" customWidth="1"/>
    <col min="13827" max="13828" width="8.7109375" style="139" customWidth="1"/>
    <col min="13829" max="13829" width="10.42578125" style="139" customWidth="1"/>
    <col min="13830" max="13830" width="10.140625" style="139" customWidth="1"/>
    <col min="13831" max="13831" width="10.42578125" style="139" customWidth="1"/>
    <col min="13832" max="14076" width="9.140625" style="139"/>
    <col min="14077" max="14077" width="18.7109375" style="139" customWidth="1"/>
    <col min="14078" max="14078" width="8.7109375" style="139" customWidth="1"/>
    <col min="14079" max="14079" width="18.5703125" style="139" customWidth="1"/>
    <col min="14080" max="14080" width="14.42578125" style="139" customWidth="1"/>
    <col min="14081" max="14081" width="19" style="139" customWidth="1"/>
    <col min="14082" max="14082" width="12.42578125" style="139" customWidth="1"/>
    <col min="14083" max="14084" width="8.7109375" style="139" customWidth="1"/>
    <col min="14085" max="14085" width="10.42578125" style="139" customWidth="1"/>
    <col min="14086" max="14086" width="10.140625" style="139" customWidth="1"/>
    <col min="14087" max="14087" width="10.42578125" style="139" customWidth="1"/>
    <col min="14088" max="14332" width="9.140625" style="139"/>
    <col min="14333" max="14333" width="18.7109375" style="139" customWidth="1"/>
    <col min="14334" max="14334" width="8.7109375" style="139" customWidth="1"/>
    <col min="14335" max="14335" width="18.5703125" style="139" customWidth="1"/>
    <col min="14336" max="14336" width="14.42578125" style="139" customWidth="1"/>
    <col min="14337" max="14337" width="19" style="139" customWidth="1"/>
    <col min="14338" max="14338" width="12.42578125" style="139" customWidth="1"/>
    <col min="14339" max="14340" width="8.7109375" style="139" customWidth="1"/>
    <col min="14341" max="14341" width="10.42578125" style="139" customWidth="1"/>
    <col min="14342" max="14342" width="10.140625" style="139" customWidth="1"/>
    <col min="14343" max="14343" width="10.42578125" style="139" customWidth="1"/>
    <col min="14344" max="14588" width="9.140625" style="139"/>
    <col min="14589" max="14589" width="18.7109375" style="139" customWidth="1"/>
    <col min="14590" max="14590" width="8.7109375" style="139" customWidth="1"/>
    <col min="14591" max="14591" width="18.5703125" style="139" customWidth="1"/>
    <col min="14592" max="14592" width="14.42578125" style="139" customWidth="1"/>
    <col min="14593" max="14593" width="19" style="139" customWidth="1"/>
    <col min="14594" max="14594" width="12.42578125" style="139" customWidth="1"/>
    <col min="14595" max="14596" width="8.7109375" style="139" customWidth="1"/>
    <col min="14597" max="14597" width="10.42578125" style="139" customWidth="1"/>
    <col min="14598" max="14598" width="10.140625" style="139" customWidth="1"/>
    <col min="14599" max="14599" width="10.42578125" style="139" customWidth="1"/>
    <col min="14600" max="14844" width="9.140625" style="139"/>
    <col min="14845" max="14845" width="18.7109375" style="139" customWidth="1"/>
    <col min="14846" max="14846" width="8.7109375" style="139" customWidth="1"/>
    <col min="14847" max="14847" width="18.5703125" style="139" customWidth="1"/>
    <col min="14848" max="14848" width="14.42578125" style="139" customWidth="1"/>
    <col min="14849" max="14849" width="19" style="139" customWidth="1"/>
    <col min="14850" max="14850" width="12.42578125" style="139" customWidth="1"/>
    <col min="14851" max="14852" width="8.7109375" style="139" customWidth="1"/>
    <col min="14853" max="14853" width="10.42578125" style="139" customWidth="1"/>
    <col min="14854" max="14854" width="10.140625" style="139" customWidth="1"/>
    <col min="14855" max="14855" width="10.42578125" style="139" customWidth="1"/>
    <col min="14856" max="15100" width="9.140625" style="139"/>
    <col min="15101" max="15101" width="18.7109375" style="139" customWidth="1"/>
    <col min="15102" max="15102" width="8.7109375" style="139" customWidth="1"/>
    <col min="15103" max="15103" width="18.5703125" style="139" customWidth="1"/>
    <col min="15104" max="15104" width="14.42578125" style="139" customWidth="1"/>
    <col min="15105" max="15105" width="19" style="139" customWidth="1"/>
    <col min="15106" max="15106" width="12.42578125" style="139" customWidth="1"/>
    <col min="15107" max="15108" width="8.7109375" style="139" customWidth="1"/>
    <col min="15109" max="15109" width="10.42578125" style="139" customWidth="1"/>
    <col min="15110" max="15110" width="10.140625" style="139" customWidth="1"/>
    <col min="15111" max="15111" width="10.42578125" style="139" customWidth="1"/>
    <col min="15112" max="15356" width="9.140625" style="139"/>
    <col min="15357" max="15357" width="18.7109375" style="139" customWidth="1"/>
    <col min="15358" max="15358" width="8.7109375" style="139" customWidth="1"/>
    <col min="15359" max="15359" width="18.5703125" style="139" customWidth="1"/>
    <col min="15360" max="15360" width="14.42578125" style="139" customWidth="1"/>
    <col min="15361" max="15361" width="19" style="139" customWidth="1"/>
    <col min="15362" max="15362" width="12.42578125" style="139" customWidth="1"/>
    <col min="15363" max="15364" width="8.7109375" style="139" customWidth="1"/>
    <col min="15365" max="15365" width="10.42578125" style="139" customWidth="1"/>
    <col min="15366" max="15366" width="10.140625" style="139" customWidth="1"/>
    <col min="15367" max="15367" width="10.42578125" style="139" customWidth="1"/>
    <col min="15368" max="15612" width="9.140625" style="139"/>
    <col min="15613" max="15613" width="18.7109375" style="139" customWidth="1"/>
    <col min="15614" max="15614" width="8.7109375" style="139" customWidth="1"/>
    <col min="15615" max="15615" width="18.5703125" style="139" customWidth="1"/>
    <col min="15616" max="15616" width="14.42578125" style="139" customWidth="1"/>
    <col min="15617" max="15617" width="19" style="139" customWidth="1"/>
    <col min="15618" max="15618" width="12.42578125" style="139" customWidth="1"/>
    <col min="15619" max="15620" width="8.7109375" style="139" customWidth="1"/>
    <col min="15621" max="15621" width="10.42578125" style="139" customWidth="1"/>
    <col min="15622" max="15622" width="10.140625" style="139" customWidth="1"/>
    <col min="15623" max="15623" width="10.42578125" style="139" customWidth="1"/>
    <col min="15624" max="15868" width="9.140625" style="139"/>
    <col min="15869" max="15869" width="18.7109375" style="139" customWidth="1"/>
    <col min="15870" max="15870" width="8.7109375" style="139" customWidth="1"/>
    <col min="15871" max="15871" width="18.5703125" style="139" customWidth="1"/>
    <col min="15872" max="15872" width="14.42578125" style="139" customWidth="1"/>
    <col min="15873" max="15873" width="19" style="139" customWidth="1"/>
    <col min="15874" max="15874" width="12.42578125" style="139" customWidth="1"/>
    <col min="15875" max="15876" width="8.7109375" style="139" customWidth="1"/>
    <col min="15877" max="15877" width="10.42578125" style="139" customWidth="1"/>
    <col min="15878" max="15878" width="10.140625" style="139" customWidth="1"/>
    <col min="15879" max="15879" width="10.42578125" style="139" customWidth="1"/>
    <col min="15880" max="16124" width="9.140625" style="139"/>
    <col min="16125" max="16125" width="18.7109375" style="139" customWidth="1"/>
    <col min="16126" max="16126" width="8.7109375" style="139" customWidth="1"/>
    <col min="16127" max="16127" width="18.5703125" style="139" customWidth="1"/>
    <col min="16128" max="16128" width="14.42578125" style="139" customWidth="1"/>
    <col min="16129" max="16129" width="19" style="139" customWidth="1"/>
    <col min="16130" max="16130" width="12.42578125" style="139" customWidth="1"/>
    <col min="16131" max="16132" width="8.7109375" style="139" customWidth="1"/>
    <col min="16133" max="16133" width="10.42578125" style="139" customWidth="1"/>
    <col min="16134" max="16134" width="10.140625" style="139" customWidth="1"/>
    <col min="16135" max="16135" width="10.42578125" style="139" customWidth="1"/>
    <col min="16136" max="16384" width="9.140625" style="139"/>
  </cols>
  <sheetData>
    <row r="1" spans="1:7" ht="129.94999999999999" customHeight="1" x14ac:dyDescent="0.2">
      <c r="A1" s="187"/>
      <c r="B1" s="188"/>
      <c r="C1" s="188"/>
      <c r="D1" s="188"/>
      <c r="E1" s="188"/>
      <c r="F1" s="188"/>
      <c r="G1" s="189"/>
    </row>
    <row r="2" spans="1:7" ht="24.95" customHeight="1" x14ac:dyDescent="0.2">
      <c r="A2" s="176" t="s">
        <v>360</v>
      </c>
      <c r="B2" s="177"/>
      <c r="C2" s="177"/>
      <c r="D2" s="177"/>
      <c r="E2" s="177"/>
      <c r="F2" s="177"/>
      <c r="G2" s="178"/>
    </row>
    <row r="3" spans="1:7" x14ac:dyDescent="0.2">
      <c r="A3" s="190"/>
      <c r="B3" s="140"/>
      <c r="C3" s="140"/>
      <c r="D3" s="140"/>
      <c r="E3" s="140"/>
      <c r="F3" s="140"/>
      <c r="G3" s="191"/>
    </row>
    <row r="4" spans="1:7" ht="30" x14ac:dyDescent="0.2">
      <c r="A4" s="192"/>
      <c r="B4" s="193"/>
      <c r="C4" s="193"/>
      <c r="D4" s="194" t="s">
        <v>308</v>
      </c>
      <c r="E4" s="193"/>
      <c r="F4" s="193"/>
      <c r="G4" s="195"/>
    </row>
    <row r="5" spans="1:7" ht="15.75" x14ac:dyDescent="0.25">
      <c r="A5" s="192"/>
      <c r="B5" s="196" t="s">
        <v>309</v>
      </c>
      <c r="C5" s="193"/>
      <c r="D5" s="197"/>
      <c r="E5" s="193"/>
      <c r="F5" s="193"/>
      <c r="G5" s="195"/>
    </row>
    <row r="6" spans="1:7" ht="15.75" x14ac:dyDescent="0.25">
      <c r="A6" s="192"/>
      <c r="B6" s="198" t="s">
        <v>310</v>
      </c>
      <c r="C6" s="199"/>
      <c r="D6" s="200">
        <v>1.23E-2</v>
      </c>
      <c r="E6" s="193"/>
      <c r="F6" s="193"/>
      <c r="G6" s="195"/>
    </row>
    <row r="7" spans="1:7" ht="15.75" x14ac:dyDescent="0.25">
      <c r="A7" s="192"/>
      <c r="B7" s="204" t="s">
        <v>311</v>
      </c>
      <c r="C7" s="204"/>
      <c r="D7" s="201">
        <v>1.23E-2</v>
      </c>
      <c r="E7" s="193"/>
      <c r="F7" s="193"/>
      <c r="G7" s="195"/>
    </row>
    <row r="8" spans="1:7" ht="15.75" x14ac:dyDescent="0.25">
      <c r="A8" s="192"/>
      <c r="B8" s="196" t="s">
        <v>312</v>
      </c>
      <c r="C8" s="193"/>
      <c r="D8" s="197"/>
      <c r="E8" s="193"/>
      <c r="F8" s="193"/>
      <c r="G8" s="195"/>
    </row>
    <row r="9" spans="1:7" ht="15.75" x14ac:dyDescent="0.25">
      <c r="A9" s="192"/>
      <c r="B9" s="198" t="s">
        <v>313</v>
      </c>
      <c r="C9" s="198"/>
      <c r="D9" s="202">
        <v>0.04</v>
      </c>
      <c r="E9" s="193"/>
      <c r="F9" s="193"/>
      <c r="G9" s="195"/>
    </row>
    <row r="10" spans="1:7" ht="15.75" x14ac:dyDescent="0.25">
      <c r="A10" s="192"/>
      <c r="B10" s="204" t="s">
        <v>314</v>
      </c>
      <c r="C10" s="204"/>
      <c r="D10" s="201">
        <v>0.04</v>
      </c>
      <c r="E10" s="193"/>
      <c r="F10" s="193"/>
      <c r="G10" s="195"/>
    </row>
    <row r="11" spans="1:7" ht="15.75" x14ac:dyDescent="0.25">
      <c r="A11" s="192"/>
      <c r="B11" s="196" t="s">
        <v>315</v>
      </c>
      <c r="C11" s="198"/>
      <c r="D11" s="202"/>
      <c r="E11" s="193"/>
      <c r="F11" s="193"/>
      <c r="G11" s="195"/>
    </row>
    <row r="12" spans="1:7" ht="15.75" x14ac:dyDescent="0.25">
      <c r="A12" s="192"/>
      <c r="B12" s="198" t="s">
        <v>316</v>
      </c>
      <c r="C12" s="198"/>
      <c r="D12" s="202">
        <v>8.6800000000000002E-2</v>
      </c>
      <c r="E12" s="193"/>
      <c r="F12" s="193"/>
      <c r="G12" s="195"/>
    </row>
    <row r="13" spans="1:7" ht="15.75" x14ac:dyDescent="0.25">
      <c r="A13" s="192"/>
      <c r="B13" s="204" t="s">
        <v>317</v>
      </c>
      <c r="C13" s="204"/>
      <c r="D13" s="203">
        <v>8.6800000000000002E-2</v>
      </c>
      <c r="E13" s="193"/>
      <c r="F13" s="193"/>
      <c r="G13" s="195"/>
    </row>
    <row r="14" spans="1:7" ht="15.75" x14ac:dyDescent="0.25">
      <c r="A14" s="192"/>
      <c r="B14" s="196" t="s">
        <v>318</v>
      </c>
      <c r="C14" s="198"/>
      <c r="D14" s="202"/>
      <c r="E14" s="193"/>
      <c r="F14" s="193"/>
      <c r="G14" s="195"/>
    </row>
    <row r="15" spans="1:7" ht="15.75" x14ac:dyDescent="0.25">
      <c r="A15" s="192"/>
      <c r="B15" s="198" t="s">
        <v>319</v>
      </c>
      <c r="C15" s="198"/>
      <c r="D15" s="202">
        <v>8.0000000000000002E-3</v>
      </c>
      <c r="E15" s="193"/>
      <c r="F15" s="193"/>
      <c r="G15" s="195"/>
    </row>
    <row r="16" spans="1:7" ht="15.75" x14ac:dyDescent="0.25">
      <c r="A16" s="192"/>
      <c r="B16" s="251" t="s">
        <v>320</v>
      </c>
      <c r="C16" s="251"/>
      <c r="D16" s="202">
        <v>1.2699999999999999E-2</v>
      </c>
      <c r="E16" s="193"/>
      <c r="F16" s="193"/>
      <c r="G16" s="195"/>
    </row>
    <row r="17" spans="1:7" ht="15.75" x14ac:dyDescent="0.25">
      <c r="A17" s="192"/>
      <c r="B17" s="204" t="s">
        <v>321</v>
      </c>
      <c r="C17" s="204"/>
      <c r="D17" s="203">
        <v>2.07E-2</v>
      </c>
      <c r="E17" s="193"/>
      <c r="F17" s="193"/>
      <c r="G17" s="195"/>
    </row>
    <row r="18" spans="1:7" ht="15.75" x14ac:dyDescent="0.25">
      <c r="A18" s="192"/>
      <c r="B18" s="196" t="s">
        <v>322</v>
      </c>
      <c r="C18" s="198"/>
      <c r="D18" s="202"/>
      <c r="E18" s="193"/>
      <c r="F18" s="193"/>
      <c r="G18" s="195"/>
    </row>
    <row r="19" spans="1:7" ht="15.75" x14ac:dyDescent="0.25">
      <c r="A19" s="192"/>
      <c r="B19" s="251" t="s">
        <v>323</v>
      </c>
      <c r="C19" s="251"/>
      <c r="D19" s="200">
        <v>0.05</v>
      </c>
      <c r="E19" s="193"/>
      <c r="F19" s="193"/>
      <c r="G19" s="195"/>
    </row>
    <row r="20" spans="1:7" ht="15.75" x14ac:dyDescent="0.25">
      <c r="A20" s="192"/>
      <c r="B20" s="251" t="s">
        <v>324</v>
      </c>
      <c r="C20" s="251"/>
      <c r="D20" s="200">
        <v>6.4999999999999997E-3</v>
      </c>
      <c r="E20" s="193"/>
      <c r="F20" s="193"/>
      <c r="G20" s="195"/>
    </row>
    <row r="21" spans="1:7" ht="15.75" x14ac:dyDescent="0.25">
      <c r="A21" s="192"/>
      <c r="B21" s="251" t="s">
        <v>325</v>
      </c>
      <c r="C21" s="251"/>
      <c r="D21" s="200">
        <v>0.03</v>
      </c>
      <c r="E21" s="193"/>
      <c r="F21" s="193"/>
      <c r="G21" s="195"/>
    </row>
    <row r="22" spans="1:7" ht="5.0999999999999996" customHeight="1" x14ac:dyDescent="0.25">
      <c r="A22" s="192"/>
      <c r="B22" s="251"/>
      <c r="C22" s="251"/>
      <c r="D22" s="200"/>
      <c r="E22" s="193"/>
      <c r="F22" s="193"/>
      <c r="G22" s="195"/>
    </row>
    <row r="23" spans="1:7" ht="15.75" x14ac:dyDescent="0.25">
      <c r="A23" s="192"/>
      <c r="B23" s="204" t="s">
        <v>326</v>
      </c>
      <c r="C23" s="204"/>
      <c r="D23" s="203">
        <v>8.6499999999999994E-2</v>
      </c>
      <c r="E23" s="193"/>
      <c r="F23" s="193"/>
      <c r="G23" s="195"/>
    </row>
    <row r="24" spans="1:7" ht="5.0999999999999996" customHeight="1" x14ac:dyDescent="0.25">
      <c r="A24" s="192"/>
      <c r="B24" s="204"/>
      <c r="C24" s="204"/>
      <c r="D24" s="203"/>
      <c r="E24" s="193"/>
      <c r="F24" s="193"/>
      <c r="G24" s="195"/>
    </row>
    <row r="25" spans="1:7" ht="15.75" x14ac:dyDescent="0.25">
      <c r="A25" s="192"/>
      <c r="B25" s="252" t="s">
        <v>327</v>
      </c>
      <c r="C25" s="252"/>
      <c r="D25" s="203">
        <v>0.27739999999999998</v>
      </c>
      <c r="E25" s="201"/>
      <c r="F25" s="193"/>
      <c r="G25" s="195"/>
    </row>
    <row r="26" spans="1:7" s="141" customFormat="1" x14ac:dyDescent="0.2">
      <c r="A26" s="250" t="s">
        <v>328</v>
      </c>
      <c r="B26" s="205"/>
      <c r="C26" s="205"/>
      <c r="D26" s="205"/>
      <c r="E26" s="206"/>
      <c r="F26" s="207"/>
      <c r="G26" s="208"/>
    </row>
    <row r="27" spans="1:7" s="141" customFormat="1" x14ac:dyDescent="0.2">
      <c r="A27" s="209"/>
      <c r="B27" s="205"/>
      <c r="C27" s="205"/>
      <c r="D27" s="205"/>
      <c r="E27" s="206"/>
      <c r="F27" s="207"/>
      <c r="G27" s="208"/>
    </row>
    <row r="28" spans="1:7" s="141" customFormat="1" x14ac:dyDescent="0.2">
      <c r="A28" s="210" t="s">
        <v>329</v>
      </c>
      <c r="B28" s="211" t="s">
        <v>330</v>
      </c>
      <c r="C28" s="205"/>
      <c r="D28" s="205"/>
      <c r="E28" s="206"/>
      <c r="F28" s="207"/>
      <c r="G28" s="208"/>
    </row>
    <row r="29" spans="1:7" s="141" customFormat="1" x14ac:dyDescent="0.2">
      <c r="A29" s="209"/>
      <c r="B29" s="211" t="s">
        <v>331</v>
      </c>
      <c r="C29" s="205"/>
      <c r="D29" s="205"/>
      <c r="E29" s="206"/>
      <c r="F29" s="207"/>
      <c r="G29" s="208"/>
    </row>
    <row r="30" spans="1:7" s="141" customFormat="1" ht="12.75" customHeight="1" x14ac:dyDescent="0.2">
      <c r="A30" s="209"/>
      <c r="B30" s="253" t="s">
        <v>332</v>
      </c>
      <c r="C30" s="253"/>
      <c r="D30" s="253"/>
      <c r="E30" s="253"/>
      <c r="F30" s="207"/>
      <c r="G30" s="208"/>
    </row>
    <row r="31" spans="1:7" s="141" customFormat="1" x14ac:dyDescent="0.2">
      <c r="A31" s="209"/>
      <c r="B31" s="253" t="s">
        <v>333</v>
      </c>
      <c r="C31" s="253"/>
      <c r="D31" s="253"/>
      <c r="E31" s="253"/>
      <c r="F31" s="207"/>
      <c r="G31" s="208"/>
    </row>
    <row r="32" spans="1:7" s="141" customFormat="1" x14ac:dyDescent="0.2">
      <c r="A32" s="209"/>
      <c r="B32" s="212" t="s">
        <v>334</v>
      </c>
      <c r="C32" s="205"/>
      <c r="D32" s="205"/>
      <c r="E32" s="206"/>
      <c r="F32" s="207"/>
      <c r="G32" s="208"/>
    </row>
    <row r="33" spans="1:7" s="141" customFormat="1" x14ac:dyDescent="0.2">
      <c r="A33" s="209"/>
      <c r="B33" s="211" t="s">
        <v>335</v>
      </c>
      <c r="C33" s="205"/>
      <c r="D33" s="205"/>
      <c r="E33" s="206"/>
      <c r="F33" s="207"/>
      <c r="G33" s="208"/>
    </row>
    <row r="34" spans="1:7" s="141" customFormat="1" x14ac:dyDescent="0.2">
      <c r="A34" s="209"/>
      <c r="B34" s="211" t="s">
        <v>336</v>
      </c>
      <c r="C34" s="205"/>
      <c r="D34" s="205"/>
      <c r="E34" s="206"/>
      <c r="F34" s="207"/>
      <c r="G34" s="208"/>
    </row>
    <row r="35" spans="1:7" s="141" customFormat="1" x14ac:dyDescent="0.2">
      <c r="A35" s="209"/>
      <c r="B35" s="211" t="s">
        <v>337</v>
      </c>
      <c r="C35" s="205"/>
      <c r="D35" s="205"/>
      <c r="E35" s="206"/>
      <c r="F35" s="207"/>
      <c r="G35" s="208"/>
    </row>
    <row r="36" spans="1:7" s="141" customFormat="1" x14ac:dyDescent="0.2">
      <c r="A36" s="209"/>
      <c r="B36" s="211" t="s">
        <v>338</v>
      </c>
      <c r="C36" s="205"/>
      <c r="D36" s="205"/>
      <c r="E36" s="206"/>
      <c r="F36" s="207"/>
      <c r="G36" s="208"/>
    </row>
    <row r="37" spans="1:7" s="141" customFormat="1" x14ac:dyDescent="0.2">
      <c r="A37" s="209"/>
      <c r="B37" s="213"/>
      <c r="C37" s="214"/>
      <c r="D37" s="205"/>
      <c r="E37" s="206"/>
      <c r="F37" s="207"/>
      <c r="G37" s="208"/>
    </row>
    <row r="38" spans="1:7" s="141" customFormat="1" ht="12.75" customHeight="1" x14ac:dyDescent="0.2">
      <c r="A38" s="215" t="s">
        <v>339</v>
      </c>
      <c r="B38" s="254" t="s">
        <v>340</v>
      </c>
      <c r="C38" s="254"/>
      <c r="D38" s="254"/>
      <c r="E38" s="254"/>
      <c r="F38" s="216"/>
      <c r="G38" s="217"/>
    </row>
    <row r="39" spans="1:7" s="141" customFormat="1" ht="5.0999999999999996" customHeight="1" x14ac:dyDescent="0.2">
      <c r="A39" s="209"/>
      <c r="B39" s="214"/>
      <c r="C39" s="205"/>
      <c r="D39" s="206"/>
      <c r="E39" s="207"/>
      <c r="F39" s="207"/>
      <c r="G39" s="208"/>
    </row>
    <row r="40" spans="1:7" s="141" customFormat="1" x14ac:dyDescent="0.2">
      <c r="A40" s="266" t="s">
        <v>341</v>
      </c>
      <c r="B40" s="255"/>
      <c r="C40" s="255"/>
      <c r="D40" s="255"/>
      <c r="E40" s="256"/>
      <c r="F40" s="256"/>
      <c r="G40" s="257"/>
    </row>
    <row r="41" spans="1:7" s="141" customFormat="1" ht="27" customHeight="1" x14ac:dyDescent="0.2">
      <c r="A41" s="267" t="s">
        <v>342</v>
      </c>
      <c r="B41" s="258"/>
      <c r="C41" s="258"/>
      <c r="D41" s="258"/>
      <c r="E41" s="258"/>
      <c r="F41" s="258"/>
      <c r="G41" s="259"/>
    </row>
    <row r="42" spans="1:7" s="141" customFormat="1" ht="5.0999999999999996" customHeight="1" x14ac:dyDescent="0.2">
      <c r="A42" s="268"/>
      <c r="B42" s="260"/>
      <c r="C42" s="260"/>
      <c r="D42" s="260"/>
      <c r="E42" s="260"/>
      <c r="F42" s="260"/>
      <c r="G42" s="261"/>
    </row>
    <row r="43" spans="1:7" s="141" customFormat="1" x14ac:dyDescent="0.2">
      <c r="A43" s="269" t="s">
        <v>343</v>
      </c>
      <c r="B43" s="262"/>
      <c r="C43" s="262"/>
      <c r="D43" s="262"/>
      <c r="E43" s="256"/>
      <c r="F43" s="256"/>
      <c r="G43" s="257"/>
    </row>
    <row r="44" spans="1:7" s="141" customFormat="1" ht="63" customHeight="1" x14ac:dyDescent="0.2">
      <c r="A44" s="270" t="s">
        <v>344</v>
      </c>
      <c r="B44" s="263"/>
      <c r="C44" s="263"/>
      <c r="D44" s="263"/>
      <c r="E44" s="263"/>
      <c r="F44" s="263"/>
      <c r="G44" s="264"/>
    </row>
    <row r="45" spans="1:7" s="141" customFormat="1" ht="5.0999999999999996" customHeight="1" x14ac:dyDescent="0.2">
      <c r="A45" s="268"/>
      <c r="B45" s="260"/>
      <c r="C45" s="260"/>
      <c r="D45" s="260"/>
      <c r="E45" s="260"/>
      <c r="F45" s="260"/>
      <c r="G45" s="261"/>
    </row>
    <row r="46" spans="1:7" s="141" customFormat="1" x14ac:dyDescent="0.2">
      <c r="A46" s="266" t="s">
        <v>345</v>
      </c>
      <c r="B46" s="255"/>
      <c r="C46" s="255"/>
      <c r="D46" s="255"/>
      <c r="E46" s="256"/>
      <c r="F46" s="256"/>
      <c r="G46" s="257"/>
    </row>
    <row r="47" spans="1:7" s="141" customFormat="1" ht="51" customHeight="1" x14ac:dyDescent="0.2">
      <c r="A47" s="270" t="s">
        <v>346</v>
      </c>
      <c r="B47" s="263"/>
      <c r="C47" s="263"/>
      <c r="D47" s="263"/>
      <c r="E47" s="263"/>
      <c r="F47" s="263"/>
      <c r="G47" s="264"/>
    </row>
    <row r="48" spans="1:7" s="141" customFormat="1" ht="5.0999999999999996" customHeight="1" x14ac:dyDescent="0.2">
      <c r="A48" s="268"/>
      <c r="B48" s="260"/>
      <c r="C48" s="260"/>
      <c r="D48" s="260"/>
      <c r="E48" s="260"/>
      <c r="F48" s="260"/>
      <c r="G48" s="261"/>
    </row>
    <row r="49" spans="1:7" s="141" customFormat="1" x14ac:dyDescent="0.2">
      <c r="A49" s="266" t="s">
        <v>347</v>
      </c>
      <c r="B49" s="255"/>
      <c r="C49" s="255"/>
      <c r="D49" s="255"/>
      <c r="E49" s="256"/>
      <c r="F49" s="256"/>
      <c r="G49" s="257"/>
    </row>
    <row r="50" spans="1:7" s="141" customFormat="1" ht="24.75" customHeight="1" x14ac:dyDescent="0.2">
      <c r="A50" s="270" t="s">
        <v>348</v>
      </c>
      <c r="B50" s="263"/>
      <c r="C50" s="263"/>
      <c r="D50" s="263"/>
      <c r="E50" s="263"/>
      <c r="F50" s="263"/>
      <c r="G50" s="264"/>
    </row>
    <row r="51" spans="1:7" s="141" customFormat="1" ht="5.0999999999999996" customHeight="1" x14ac:dyDescent="0.2">
      <c r="A51" s="268"/>
      <c r="B51" s="260"/>
      <c r="C51" s="260"/>
      <c r="D51" s="260"/>
      <c r="E51" s="260"/>
      <c r="F51" s="260"/>
      <c r="G51" s="261"/>
    </row>
    <row r="52" spans="1:7" s="141" customFormat="1" x14ac:dyDescent="0.2">
      <c r="A52" s="266" t="s">
        <v>349</v>
      </c>
      <c r="B52" s="255"/>
      <c r="C52" s="255"/>
      <c r="D52" s="255"/>
      <c r="E52" s="256"/>
      <c r="F52" s="256"/>
      <c r="G52" s="257"/>
    </row>
    <row r="53" spans="1:7" s="141" customFormat="1" ht="24.75" customHeight="1" x14ac:dyDescent="0.2">
      <c r="A53" s="266" t="s">
        <v>350</v>
      </c>
      <c r="B53" s="255"/>
      <c r="C53" s="255"/>
      <c r="D53" s="255"/>
      <c r="E53" s="255"/>
      <c r="F53" s="255"/>
      <c r="G53" s="265"/>
    </row>
    <row r="54" spans="1:7" s="141" customFormat="1" ht="27.75" customHeight="1" x14ac:dyDescent="0.2">
      <c r="A54" s="266" t="s">
        <v>351</v>
      </c>
      <c r="B54" s="255"/>
      <c r="C54" s="255"/>
      <c r="D54" s="255"/>
      <c r="E54" s="255"/>
      <c r="F54" s="255"/>
      <c r="G54" s="265"/>
    </row>
    <row r="55" spans="1:7" s="141" customFormat="1" ht="15" customHeight="1" x14ac:dyDescent="0.2">
      <c r="A55" s="271" t="s">
        <v>352</v>
      </c>
      <c r="B55" s="272"/>
      <c r="C55" s="272"/>
      <c r="D55" s="272"/>
      <c r="E55" s="272"/>
      <c r="F55" s="272"/>
      <c r="G55" s="273"/>
    </row>
  </sheetData>
  <mergeCells count="13">
    <mergeCell ref="A2:G2"/>
    <mergeCell ref="A43:D43"/>
    <mergeCell ref="A40:D40"/>
    <mergeCell ref="A41:G41"/>
    <mergeCell ref="A53:G53"/>
    <mergeCell ref="A54:G54"/>
    <mergeCell ref="A55:G55"/>
    <mergeCell ref="A44:G44"/>
    <mergeCell ref="A46:D46"/>
    <mergeCell ref="A47:G47"/>
    <mergeCell ref="A49:D49"/>
    <mergeCell ref="A50:G50"/>
    <mergeCell ref="A52:D52"/>
  </mergeCells>
  <printOptions horizontalCentered="1"/>
  <pageMargins left="0.59055118110236227" right="0.59055118110236227" top="0.59055118110236227" bottom="0.59055118110236227" header="0.31496062992125984" footer="0.31496062992125984"/>
  <pageSetup paperSize="9" scale="68" fitToHeight="0" orientation="portrait"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Planilhas</vt:lpstr>
      </vt:variant>
      <vt:variant>
        <vt:i4>7</vt:i4>
      </vt:variant>
      <vt:variant>
        <vt:lpstr>Intervalos Nomeados</vt:lpstr>
      </vt:variant>
      <vt:variant>
        <vt:i4>19</vt:i4>
      </vt:variant>
    </vt:vector>
  </HeadingPairs>
  <TitlesOfParts>
    <vt:vector size="26" baseType="lpstr">
      <vt:lpstr>COMP CUSTO HORÁRIO</vt:lpstr>
      <vt:lpstr>DIM EQUIPE</vt:lpstr>
      <vt:lpstr>MEM SERVIÇO</vt:lpstr>
      <vt:lpstr>QUANT PROF E REC</vt:lpstr>
      <vt:lpstr>COMP DESPESAS GERAIS</vt:lpstr>
      <vt:lpstr>COMP CUSTO MATERIAIS</vt:lpstr>
      <vt:lpstr>COMP BDI</vt:lpstr>
      <vt:lpstr>'COMP BDI'!Area_de_impressao</vt:lpstr>
      <vt:lpstr>'COMP CUSTO HORÁRIO'!Area_de_impressao</vt:lpstr>
      <vt:lpstr>'COMP CUSTO MATERIAIS'!Area_de_impressao</vt:lpstr>
      <vt:lpstr>'DIM EQUIPE'!Area_de_impressao</vt:lpstr>
      <vt:lpstr>'MEM SERVIÇO'!Area_de_impressao</vt:lpstr>
      <vt:lpstr>'QUANT PROF E REC'!Area_de_impressao</vt:lpstr>
      <vt:lpstr>'COMP BDI'!Print_Area</vt:lpstr>
      <vt:lpstr>'COMP CUSTO HORÁRIO'!Print_Area</vt:lpstr>
      <vt:lpstr>'COMP CUSTO MATERIAIS'!Print_Area</vt:lpstr>
      <vt:lpstr>'COMP DESPESAS GERAIS'!Print_Area</vt:lpstr>
      <vt:lpstr>'DIM EQUIPE'!Print_Area</vt:lpstr>
      <vt:lpstr>'MEM SERVIÇO'!Print_Area</vt:lpstr>
      <vt:lpstr>'QUANT PROF E REC'!Print_Area</vt:lpstr>
      <vt:lpstr>'COMP CUSTO HORÁRIO'!Print_Titles</vt:lpstr>
      <vt:lpstr>'DIM EQUIPE'!Print_Titles</vt:lpstr>
      <vt:lpstr>'MEM SERVIÇO'!Print_Titles</vt:lpstr>
      <vt:lpstr>'QUANT PROF E REC'!Print_Titles</vt:lpstr>
      <vt:lpstr>'COMP CUSTO HORÁRIO'!Titulos_de_impressao</vt:lpstr>
      <vt:lpstr>'QUANT PROF E REC'!Titulos_de_impressao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2021-05-18T15:52:14Z</cp:lastPrinted>
  <dcterms:created xsi:type="dcterms:W3CDTF">2016-09-27T12:40:22Z</dcterms:created>
  <dcterms:modified xsi:type="dcterms:W3CDTF">2021-05-18T15:57:12Z</dcterms:modified>
</cp:coreProperties>
</file>